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drawings/drawing5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870" windowWidth="11730" windowHeight="4050" tabRatio="908" activeTab="10"/>
  </bookViews>
  <sheets>
    <sheet name="ปก" sheetId="95" r:id="rId1"/>
    <sheet name="สารบัญ" sheetId="94" r:id="rId2"/>
    <sheet name="map" sheetId="93" r:id="rId3"/>
    <sheet name="swot" sheetId="92" r:id="rId4"/>
    <sheet name="กลยุทธ" sheetId="96" r:id="rId5"/>
    <sheet name="mapกลยุทธ์" sheetId="97" r:id="rId6"/>
    <sheet name="กระบวนการแผน" sheetId="98" r:id="rId7"/>
    <sheet name="KPI รวมNKT" sheetId="84" r:id="rId8"/>
    <sheet name="ความก้าวหน้าKPIกระทรวง&amp;เขต" sheetId="100" r:id="rId9"/>
    <sheet name="ความก้าวหน้าKPIสสจ" sheetId="99" r:id="rId10"/>
    <sheet name="สรุปแผน&amp;งปม" sheetId="55" r:id="rId11"/>
    <sheet name="สรุปแยกงปมPPA&amp;SP" sheetId="85" r:id="rId12"/>
    <sheet name="Sheet6" sheetId="88" r:id="rId13"/>
    <sheet name="1-MCHแก้ไข" sheetId="52" r:id="rId14"/>
    <sheet name="2-กุมาร(0-5)แก้ไข" sheetId="21" r:id="rId15"/>
    <sheet name="3-ทันตกรรม" sheetId="35" r:id="rId16"/>
    <sheet name="4-วัยเรียน" sheetId="16" r:id="rId17"/>
    <sheet name="5-สูงอายุ-nk1" sheetId="47" r:id="rId18"/>
    <sheet name="6-HTDM" sheetId="1" r:id="rId19"/>
    <sheet name="7-CA" sheetId="9" r:id="rId20"/>
    <sheet name="8-คลินิกตา" sheetId="3" r:id="rId21"/>
    <sheet name="9-COPDAsthma" sheetId="2" r:id="rId22"/>
    <sheet name="10-CKD" sheetId="15" r:id="rId23"/>
    <sheet name="11-EMS" sheetId="26" r:id="rId24"/>
    <sheet name="12-STMI" sheetId="27" r:id="rId25"/>
    <sheet name="13-STROK" sheetId="28" r:id="rId26"/>
    <sheet name="14- สุขภาพจิต" sheetId="5" r:id="rId27"/>
    <sheet name="15-ยาเสพติด" sheetId="33" r:id="rId28"/>
    <sheet name="16-กายภาพ&amp;ผู้พิการ" sheetId="18" r:id="rId29"/>
    <sheet name="17-PCU HHC" sheetId="12" r:id="rId30"/>
    <sheet name="18-CD SRRT " sheetId="53" r:id="rId31"/>
    <sheet name="19-DHF" sheetId="57" r:id="rId32"/>
    <sheet name="20-TB" sheetId="58" r:id="rId33"/>
    <sheet name="21-AIDS" sheetId="59" r:id="rId34"/>
    <sheet name="22-EPI" sheetId="42" r:id="rId35"/>
    <sheet name="23-คบส" sheetId="7" r:id="rId36"/>
    <sheet name="24- สสม" sheetId="19" r:id="rId37"/>
    <sheet name="25-สวล&amp;อาชีว" sheetId="25" r:id="rId38"/>
    <sheet name="26เภสัช1" sheetId="75" r:id="rId39"/>
    <sheet name="27เภสัช2" sheetId="76" r:id="rId40"/>
    <sheet name="28it1" sheetId="77" r:id="rId41"/>
    <sheet name="29it2" sheetId="78" r:id="rId42"/>
    <sheet name="30แผนไทย" sheetId="22" r:id="rId43"/>
    <sheet name="31-UC-nk1" sheetId="50" r:id="rId44"/>
    <sheet name="32-HRM1" sheetId="31" r:id="rId45"/>
    <sheet name="33-งานยุทธศาสตร์" sheetId="30" r:id="rId46"/>
    <sheet name="34-ตรวจสอบภายใน" sheetId="24" r:id="rId47"/>
    <sheet name="35ประกัน&amp;เวชระเบียน" sheetId="6" r:id="rId48"/>
    <sheet name="36 บริหารการพยาบาล" sheetId="62" r:id="rId49"/>
    <sheet name="37QA" sheetId="63" r:id="rId50"/>
    <sheet name="38HA" sheetId="64" r:id="rId51"/>
    <sheet name="39 คุณภาพ" sheetId="65" r:id="rId52"/>
    <sheet name="40ITnurse" sheetId="66" r:id="rId53"/>
    <sheet name="41ปฏิบัติการพยาบาล" sheetId="67" r:id="rId54"/>
    <sheet name="42วิชาการพยาบาล" sheetId="72" r:id="rId55"/>
    <sheet name="43good practice" sheetId="68" r:id="rId56"/>
    <sheet name="44พึงพอใจPt" sheetId="69" r:id="rId57"/>
    <sheet name="45พึงพอใจจนท" sheetId="71" r:id="rId58"/>
    <sheet name="46-สป" sheetId="80" r:id="rId59"/>
    <sheet name="project" sheetId="91" r:id="rId60"/>
  </sheets>
  <definedNames>
    <definedName name="_xlnm.Print_Titles" localSheetId="22">'10-CKD'!$13:$14</definedName>
    <definedName name="_xlnm.Print_Titles" localSheetId="23">'11-EMS'!$14:$15</definedName>
    <definedName name="_xlnm.Print_Titles" localSheetId="24">'12-STMI'!$10:$11</definedName>
    <definedName name="_xlnm.Print_Titles" localSheetId="25">'13-STROK'!$14:$15</definedName>
    <definedName name="_xlnm.Print_Titles" localSheetId="26">'14- สุขภาพจิต'!$10:$11</definedName>
    <definedName name="_xlnm.Print_Titles" localSheetId="27">'15-ยาเสพติด'!$10:$11</definedName>
    <definedName name="_xlnm.Print_Titles" localSheetId="28">'16-กายภาพ&amp;ผู้พิการ'!$13:$14</definedName>
    <definedName name="_xlnm.Print_Titles" localSheetId="29">'17-PCU HHC'!$9:$10</definedName>
    <definedName name="_xlnm.Print_Titles" localSheetId="30">'18-CD SRRT '!$11:$12</definedName>
    <definedName name="_xlnm.Print_Titles" localSheetId="31">'19-DHF'!$12:$13</definedName>
    <definedName name="_xlnm.Print_Titles" localSheetId="13">'1-MCHแก้ไข'!$17:$18</definedName>
    <definedName name="_xlnm.Print_Titles" localSheetId="33">'21-AIDS'!$13:$14</definedName>
    <definedName name="_xlnm.Print_Titles" localSheetId="34">'22-EPI'!$13:$14</definedName>
    <definedName name="_xlnm.Print_Titles" localSheetId="35">'23-คบส'!$14:$15</definedName>
    <definedName name="_xlnm.Print_Titles" localSheetId="36">'24- สสม'!$13:$14</definedName>
    <definedName name="_xlnm.Print_Titles" localSheetId="37">'25-สวล&amp;อาชีว'!$10:$11</definedName>
    <definedName name="_xlnm.Print_Titles" localSheetId="38">'26เภสัช1'!$12:$13</definedName>
    <definedName name="_xlnm.Print_Titles" localSheetId="14">'2-กุมาร(0-5)แก้ไข'!$13:$14</definedName>
    <definedName name="_xlnm.Print_Titles" localSheetId="42">'30แผนไทย'!$9:$10</definedName>
    <definedName name="_xlnm.Print_Titles" localSheetId="43">'31-UC-nk1'!$11:$12</definedName>
    <definedName name="_xlnm.Print_Titles" localSheetId="44">'32-HRM1'!$13:$14</definedName>
    <definedName name="_xlnm.Print_Titles" localSheetId="46">'34-ตรวจสอบภายใน'!$13:$14</definedName>
    <definedName name="_xlnm.Print_Titles" localSheetId="47">'35ประกัน&amp;เวชระเบียน'!$10:$11</definedName>
    <definedName name="_xlnm.Print_Titles" localSheetId="48">'36 บริหารการพยาบาล'!$10:$11</definedName>
    <definedName name="_xlnm.Print_Titles" localSheetId="49">'37QA'!$10:$11</definedName>
    <definedName name="_xlnm.Print_Titles" localSheetId="50">'38HA'!$9:$10</definedName>
    <definedName name="_xlnm.Print_Titles" localSheetId="15">'3-ทันตกรรม'!$13:$14</definedName>
    <definedName name="_xlnm.Print_Titles" localSheetId="53">'41ปฏิบัติการพยาบาล'!$10:$11</definedName>
    <definedName name="_xlnm.Print_Titles" localSheetId="54">'42วิชาการพยาบาล'!$11:$12</definedName>
    <definedName name="_xlnm.Print_Titles" localSheetId="55">'43good practice'!$10:$11</definedName>
    <definedName name="_xlnm.Print_Titles" localSheetId="56">'44พึงพอใจPt'!$10:$11</definedName>
    <definedName name="_xlnm.Print_Titles" localSheetId="58">'46-สป'!$9:$10</definedName>
    <definedName name="_xlnm.Print_Titles" localSheetId="16">'4-วัยเรียน'!$11:$12</definedName>
    <definedName name="_xlnm.Print_Titles" localSheetId="17">'5-สูงอายุ-nk1'!$13:$14</definedName>
    <definedName name="_xlnm.Print_Titles" localSheetId="18">'6-HTDM'!$15:$16</definedName>
    <definedName name="_xlnm.Print_Titles" localSheetId="19">'7-CA'!$15:$16</definedName>
    <definedName name="_xlnm.Print_Titles" localSheetId="20">'8-คลินิกตา'!$11:$12</definedName>
    <definedName name="_xlnm.Print_Titles" localSheetId="21">'9-COPDAsthma'!$9:$10</definedName>
    <definedName name="_xlnm.Print_Titles" localSheetId="7">'KPI รวมNKT'!$6:$9</definedName>
    <definedName name="_xlnm.Print_Titles" localSheetId="10">'สรุปแผน&amp;งปม'!$2:$5</definedName>
    <definedName name="_xlnm.Print_Titles" localSheetId="1">สารบัญ!$1:$2</definedName>
  </definedNames>
  <calcPr calcId="124519"/>
</workbook>
</file>

<file path=xl/calcChain.xml><?xml version="1.0" encoding="utf-8"?>
<calcChain xmlns="http://schemas.openxmlformats.org/spreadsheetml/2006/main">
  <c r="S43" i="99"/>
  <c r="O43"/>
  <c r="K43"/>
  <c r="G43"/>
  <c r="R42"/>
  <c r="N42"/>
  <c r="J42"/>
  <c r="F42"/>
  <c r="R41"/>
  <c r="N41"/>
  <c r="J41"/>
  <c r="F41"/>
  <c r="R40"/>
  <c r="N40"/>
  <c r="J40"/>
  <c r="F40"/>
  <c r="R39"/>
  <c r="N39"/>
  <c r="J39"/>
  <c r="F39"/>
  <c r="R38"/>
  <c r="N38"/>
  <c r="J38"/>
  <c r="F38"/>
  <c r="R37"/>
  <c r="N37"/>
  <c r="J37"/>
  <c r="F37"/>
  <c r="R35"/>
  <c r="N35"/>
  <c r="J35"/>
  <c r="F35"/>
  <c r="R34"/>
  <c r="N34"/>
  <c r="J34"/>
  <c r="F34"/>
  <c r="R33"/>
  <c r="N33"/>
  <c r="J33"/>
  <c r="F33"/>
  <c r="R32"/>
  <c r="N32"/>
  <c r="J32"/>
  <c r="F32"/>
  <c r="R31"/>
  <c r="N31"/>
  <c r="J31"/>
  <c r="F31"/>
  <c r="R30"/>
  <c r="N30"/>
  <c r="J30"/>
  <c r="F30"/>
  <c r="R29"/>
  <c r="N29"/>
  <c r="J29"/>
  <c r="F29"/>
  <c r="R28"/>
  <c r="N28"/>
  <c r="J28"/>
  <c r="F28"/>
  <c r="R27"/>
  <c r="N27"/>
  <c r="J27"/>
  <c r="F27"/>
  <c r="R26"/>
  <c r="N26"/>
  <c r="J26"/>
  <c r="F26"/>
  <c r="R25"/>
  <c r="N25"/>
  <c r="J25"/>
  <c r="F25"/>
  <c r="R24"/>
  <c r="N24"/>
  <c r="J24"/>
  <c r="F24"/>
  <c r="R23"/>
  <c r="N23"/>
  <c r="J23"/>
  <c r="F23"/>
  <c r="R22"/>
  <c r="N22"/>
  <c r="J22"/>
  <c r="F22"/>
  <c r="R20"/>
  <c r="N20"/>
  <c r="J20"/>
  <c r="F20"/>
  <c r="R19"/>
  <c r="N19"/>
  <c r="J19"/>
  <c r="F19"/>
  <c r="R18"/>
  <c r="N18"/>
  <c r="J18"/>
  <c r="F18"/>
  <c r="R17"/>
  <c r="N17"/>
  <c r="J17"/>
  <c r="F17"/>
  <c r="R16"/>
  <c r="N16"/>
  <c r="J16"/>
  <c r="F16"/>
  <c r="R15"/>
  <c r="N15"/>
  <c r="J15"/>
  <c r="F15"/>
  <c r="R14"/>
  <c r="N14"/>
  <c r="J14"/>
  <c r="F14"/>
  <c r="R12"/>
  <c r="N12"/>
  <c r="J12"/>
  <c r="F12"/>
  <c r="R11"/>
  <c r="N11"/>
  <c r="J11"/>
  <c r="F11"/>
  <c r="R10"/>
  <c r="N10"/>
  <c r="J10"/>
  <c r="F10"/>
  <c r="R9"/>
  <c r="N9"/>
  <c r="J9"/>
  <c r="F9"/>
  <c r="R8"/>
  <c r="N8"/>
  <c r="J8"/>
  <c r="F8"/>
  <c r="R7"/>
  <c r="N7"/>
  <c r="J7"/>
  <c r="F7"/>
  <c r="R6"/>
  <c r="N6"/>
  <c r="J6"/>
  <c r="F6"/>
  <c r="R5"/>
  <c r="N5"/>
  <c r="J5"/>
  <c r="F5"/>
  <c r="J113" i="100"/>
  <c r="W110"/>
  <c r="R110"/>
  <c r="M110"/>
  <c r="H110"/>
  <c r="V109"/>
  <c r="Q109"/>
  <c r="L109"/>
  <c r="G109"/>
  <c r="V108"/>
  <c r="Q108"/>
  <c r="L108"/>
  <c r="G108"/>
  <c r="V106"/>
  <c r="Q106"/>
  <c r="L106"/>
  <c r="G106"/>
  <c r="V105"/>
  <c r="Q105"/>
  <c r="L105"/>
  <c r="G105"/>
  <c r="V104"/>
  <c r="Q104"/>
  <c r="L104"/>
  <c r="G104"/>
  <c r="V103"/>
  <c r="Q103"/>
  <c r="L103"/>
  <c r="G103"/>
  <c r="V102"/>
  <c r="Q102"/>
  <c r="L102"/>
  <c r="G102"/>
  <c r="W99"/>
  <c r="R99"/>
  <c r="M99"/>
  <c r="H99"/>
  <c r="V98"/>
  <c r="Q98"/>
  <c r="L98"/>
  <c r="G98"/>
  <c r="V97"/>
  <c r="Q97"/>
  <c r="L97"/>
  <c r="G97"/>
  <c r="V96"/>
  <c r="Q96"/>
  <c r="L96"/>
  <c r="G96"/>
  <c r="V95"/>
  <c r="Q95"/>
  <c r="L95"/>
  <c r="G95"/>
  <c r="V94"/>
  <c r="Q94"/>
  <c r="L94"/>
  <c r="G94"/>
  <c r="V93"/>
  <c r="Q93"/>
  <c r="L93"/>
  <c r="G93"/>
  <c r="V92"/>
  <c r="Q92"/>
  <c r="L92"/>
  <c r="G92"/>
  <c r="V91"/>
  <c r="Q91"/>
  <c r="L91"/>
  <c r="G91"/>
  <c r="V90"/>
  <c r="Q90"/>
  <c r="L90"/>
  <c r="G90"/>
  <c r="V89"/>
  <c r="Q89"/>
  <c r="L89"/>
  <c r="G89"/>
  <c r="V88"/>
  <c r="Q88"/>
  <c r="L88"/>
  <c r="G88"/>
  <c r="V85"/>
  <c r="Q85"/>
  <c r="L85"/>
  <c r="G85"/>
  <c r="V84"/>
  <c r="Q84"/>
  <c r="L84"/>
  <c r="G84"/>
  <c r="V82"/>
  <c r="Q82"/>
  <c r="L82"/>
  <c r="G82"/>
  <c r="V81"/>
  <c r="Q81"/>
  <c r="L81"/>
  <c r="G81"/>
  <c r="V80"/>
  <c r="Q80"/>
  <c r="L80"/>
  <c r="G80"/>
  <c r="V79"/>
  <c r="Q79"/>
  <c r="L79"/>
  <c r="G79"/>
  <c r="V77"/>
  <c r="Q77"/>
  <c r="L77"/>
  <c r="G77"/>
  <c r="V76"/>
  <c r="Q76"/>
  <c r="L76"/>
  <c r="G76"/>
  <c r="V75"/>
  <c r="Q75"/>
  <c r="L75"/>
  <c r="G75"/>
  <c r="V66"/>
  <c r="Q66"/>
  <c r="L66"/>
  <c r="G66"/>
  <c r="V65"/>
  <c r="Q65"/>
  <c r="L65"/>
  <c r="G65"/>
  <c r="V64"/>
  <c r="Q64"/>
  <c r="L64"/>
  <c r="G64"/>
  <c r="V63"/>
  <c r="Q63"/>
  <c r="L63"/>
  <c r="G63"/>
  <c r="V62"/>
  <c r="Q62"/>
  <c r="L62"/>
  <c r="G62"/>
  <c r="V61"/>
  <c r="Q61"/>
  <c r="L61"/>
  <c r="G61"/>
  <c r="V60"/>
  <c r="Q60"/>
  <c r="L60"/>
  <c r="G60"/>
  <c r="V57"/>
  <c r="Q57"/>
  <c r="L57"/>
  <c r="G57"/>
  <c r="V56"/>
  <c r="Q56"/>
  <c r="L56"/>
  <c r="G56"/>
  <c r="V55"/>
  <c r="Q55"/>
  <c r="L55"/>
  <c r="G55"/>
  <c r="V54"/>
  <c r="Q54"/>
  <c r="L54"/>
  <c r="G54"/>
  <c r="V53"/>
  <c r="Q53"/>
  <c r="L53"/>
  <c r="G53"/>
  <c r="V52"/>
  <c r="Q52"/>
  <c r="L52"/>
  <c r="G52"/>
  <c r="V51"/>
  <c r="Q51"/>
  <c r="L51"/>
  <c r="G51"/>
  <c r="V50"/>
  <c r="Q50"/>
  <c r="L50"/>
  <c r="G50"/>
  <c r="V48"/>
  <c r="Q48"/>
  <c r="L48"/>
  <c r="G48"/>
  <c r="V47"/>
  <c r="Q47"/>
  <c r="L47"/>
  <c r="G47"/>
  <c r="V46"/>
  <c r="Q46"/>
  <c r="L46"/>
  <c r="G46"/>
  <c r="V45"/>
  <c r="Q45"/>
  <c r="L45"/>
  <c r="G45"/>
  <c r="V44"/>
  <c r="Q44"/>
  <c r="L44"/>
  <c r="G44"/>
  <c r="V43"/>
  <c r="Q43"/>
  <c r="L43"/>
  <c r="G43"/>
  <c r="V42"/>
  <c r="Q42"/>
  <c r="L42"/>
  <c r="G42"/>
  <c r="V41"/>
  <c r="Q41"/>
  <c r="L41"/>
  <c r="G41"/>
  <c r="V39"/>
  <c r="Q39"/>
  <c r="L39"/>
  <c r="G39"/>
  <c r="V38"/>
  <c r="Q38"/>
  <c r="L38"/>
  <c r="G38"/>
  <c r="V37"/>
  <c r="Q37"/>
  <c r="L37"/>
  <c r="G37"/>
  <c r="V35"/>
  <c r="Q35"/>
  <c r="L35"/>
  <c r="G35"/>
  <c r="V34"/>
  <c r="Q34"/>
  <c r="L34"/>
  <c r="G34"/>
  <c r="V32"/>
  <c r="Q32"/>
  <c r="L32"/>
  <c r="G32"/>
  <c r="V31"/>
  <c r="Q31"/>
  <c r="L31"/>
  <c r="G31"/>
  <c r="V30"/>
  <c r="Q30"/>
  <c r="L30"/>
  <c r="G30"/>
  <c r="V28"/>
  <c r="Q28"/>
  <c r="L28"/>
  <c r="G28"/>
  <c r="V27"/>
  <c r="Q27"/>
  <c r="L27"/>
  <c r="G27"/>
  <c r="V26"/>
  <c r="Q26"/>
  <c r="L26"/>
  <c r="G26"/>
  <c r="V25"/>
  <c r="Q25"/>
  <c r="L25"/>
  <c r="G25"/>
  <c r="V24"/>
  <c r="Q24"/>
  <c r="L24"/>
  <c r="G24"/>
  <c r="V23"/>
  <c r="Q23"/>
  <c r="L23"/>
  <c r="G23"/>
  <c r="V22"/>
  <c r="Q22"/>
  <c r="L22"/>
  <c r="G22"/>
  <c r="V21"/>
  <c r="Q21"/>
  <c r="L21"/>
  <c r="G21"/>
  <c r="V20"/>
  <c r="Q20"/>
  <c r="L20"/>
  <c r="G20"/>
  <c r="V19"/>
  <c r="Q19"/>
  <c r="L19"/>
  <c r="G19"/>
  <c r="V18"/>
  <c r="Q18"/>
  <c r="L18"/>
  <c r="G18"/>
  <c r="V16"/>
  <c r="Q16"/>
  <c r="L16"/>
  <c r="G16"/>
  <c r="V14"/>
  <c r="Q14"/>
  <c r="L14"/>
  <c r="G14"/>
  <c r="V13"/>
  <c r="Q13"/>
  <c r="L13"/>
  <c r="G13"/>
  <c r="V12"/>
  <c r="Q12"/>
  <c r="L12"/>
  <c r="G12"/>
  <c r="V11"/>
  <c r="Q11"/>
  <c r="L11"/>
  <c r="G11"/>
  <c r="V10"/>
  <c r="Q10"/>
  <c r="L10"/>
  <c r="G10"/>
  <c r="V9"/>
  <c r="Q9"/>
  <c r="L9"/>
  <c r="G9"/>
  <c r="V8"/>
  <c r="Q8"/>
  <c r="L8"/>
  <c r="G8"/>
  <c r="V7"/>
  <c r="Q7"/>
  <c r="L7"/>
  <c r="G7"/>
  <c r="V6"/>
  <c r="Q6"/>
  <c r="L6"/>
  <c r="G6"/>
  <c r="V5"/>
  <c r="Q5"/>
  <c r="L5"/>
  <c r="G5"/>
  <c r="J28" i="85" l="1"/>
  <c r="J29"/>
  <c r="N32" i="22"/>
  <c r="K32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11"/>
  <c r="M89" i="19"/>
  <c r="S89" s="1"/>
  <c r="Q18" i="7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16" i="59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13" i="58"/>
  <c r="Q14"/>
  <c r="Q15"/>
  <c r="Q16"/>
  <c r="Q17"/>
  <c r="Q18"/>
  <c r="Q19"/>
  <c r="Q20"/>
  <c r="Q21"/>
  <c r="Q22"/>
  <c r="Q23"/>
  <c r="Q24"/>
  <c r="Q25"/>
  <c r="Q26"/>
  <c r="Q27"/>
  <c r="Q63" i="53"/>
  <c r="K58"/>
  <c r="H58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13"/>
  <c r="Q70" i="18"/>
  <c r="I73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1"/>
  <c r="Q72"/>
  <c r="Q73"/>
  <c r="K82" i="5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K76" i="2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16"/>
  <c r="F12" i="55"/>
  <c r="G12"/>
  <c r="H12"/>
  <c r="I12"/>
  <c r="J12"/>
  <c r="K12"/>
  <c r="L12"/>
  <c r="M12"/>
  <c r="N12"/>
  <c r="O12"/>
  <c r="E12"/>
  <c r="H79" i="9"/>
  <c r="Q79" s="1"/>
  <c r="I79"/>
  <c r="J79"/>
  <c r="K79"/>
  <c r="L79"/>
  <c r="M79"/>
  <c r="N79"/>
  <c r="O79"/>
  <c r="P79"/>
  <c r="G79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I150" i="1"/>
  <c r="J150"/>
  <c r="K150"/>
  <c r="L150"/>
  <c r="M150"/>
  <c r="N150"/>
  <c r="O150"/>
  <c r="P150"/>
  <c r="Q150"/>
  <c r="H150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42"/>
  <c r="L117"/>
  <c r="Q40"/>
  <c r="H40"/>
  <c r="Q134" i="35"/>
  <c r="Q15"/>
  <c r="R55" i="47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15"/>
  <c r="L55"/>
  <c r="H55"/>
  <c r="G53" i="16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13"/>
  <c r="H80" i="21"/>
  <c r="I80"/>
  <c r="J80"/>
  <c r="G6" i="85" s="1"/>
  <c r="K80" i="21"/>
  <c r="L80"/>
  <c r="M80"/>
  <c r="N80"/>
  <c r="I6" i="88" s="1"/>
  <c r="O80" i="21"/>
  <c r="P80"/>
  <c r="G80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16"/>
  <c r="Q20" i="52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19"/>
  <c r="O8" i="55"/>
  <c r="L29" i="47"/>
  <c r="G51" i="64"/>
  <c r="I121" i="31"/>
  <c r="F25" i="88" s="1"/>
  <c r="J121" i="31"/>
  <c r="K121"/>
  <c r="G25" i="85" s="1"/>
  <c r="L121" i="31"/>
  <c r="H25" i="88" s="1"/>
  <c r="M121" i="31"/>
  <c r="N121"/>
  <c r="O121"/>
  <c r="I25" i="88" s="1"/>
  <c r="P121" i="31"/>
  <c r="H121"/>
  <c r="E25" i="88" s="1"/>
  <c r="Q23" i="78"/>
  <c r="Q11"/>
  <c r="Q24" s="1"/>
  <c r="E24" s="1"/>
  <c r="N24"/>
  <c r="S16" i="19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15"/>
  <c r="Q17" i="7"/>
  <c r="H37" i="59"/>
  <c r="I37"/>
  <c r="J37"/>
  <c r="K37"/>
  <c r="L37"/>
  <c r="M37"/>
  <c r="N37"/>
  <c r="O37"/>
  <c r="P37"/>
  <c r="Q15"/>
  <c r="Q12" i="58"/>
  <c r="Q15" i="18"/>
  <c r="H73"/>
  <c r="J73"/>
  <c r="K73"/>
  <c r="L73"/>
  <c r="M73"/>
  <c r="N73"/>
  <c r="O73"/>
  <c r="P73"/>
  <c r="G73"/>
  <c r="H54" i="33"/>
  <c r="F16" i="88" s="1"/>
  <c r="I54" i="33"/>
  <c r="J54"/>
  <c r="G16" i="88" s="1"/>
  <c r="L54" i="33"/>
  <c r="M54"/>
  <c r="N54"/>
  <c r="I16" i="85" s="1"/>
  <c r="O54" i="33"/>
  <c r="P54"/>
  <c r="G54"/>
  <c r="E16" i="85" s="1"/>
  <c r="Q13" i="3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9"/>
  <c r="Q40"/>
  <c r="Q41"/>
  <c r="Q42"/>
  <c r="Q43"/>
  <c r="Q44"/>
  <c r="Q45"/>
  <c r="Q46"/>
  <c r="Q47"/>
  <c r="Q48"/>
  <c r="Q49"/>
  <c r="Q50"/>
  <c r="Q51"/>
  <c r="Q52"/>
  <c r="Q53"/>
  <c r="Q12"/>
  <c r="H82" i="5"/>
  <c r="I82"/>
  <c r="J82"/>
  <c r="L82"/>
  <c r="M82"/>
  <c r="N82"/>
  <c r="O82"/>
  <c r="P82"/>
  <c r="Q12"/>
  <c r="Q16" i="15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9"/>
  <c r="H49"/>
  <c r="F13" i="88" s="1"/>
  <c r="I49" i="15"/>
  <c r="J49"/>
  <c r="K49"/>
  <c r="L49"/>
  <c r="M49"/>
  <c r="N49"/>
  <c r="O49"/>
  <c r="P49"/>
  <c r="Q15"/>
  <c r="Q14" i="3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5"/>
  <c r="Q13"/>
  <c r="H55"/>
  <c r="I55"/>
  <c r="J55"/>
  <c r="G11" i="88" s="1"/>
  <c r="K55" i="3"/>
  <c r="L55"/>
  <c r="M55"/>
  <c r="N55"/>
  <c r="O55"/>
  <c r="P55"/>
  <c r="H117" i="1"/>
  <c r="I117"/>
  <c r="J117"/>
  <c r="K117"/>
  <c r="M117"/>
  <c r="N117"/>
  <c r="O117"/>
  <c r="P117"/>
  <c r="I40"/>
  <c r="J40"/>
  <c r="K40"/>
  <c r="L40"/>
  <c r="M40"/>
  <c r="N40"/>
  <c r="O40"/>
  <c r="P40"/>
  <c r="Q18"/>
  <c r="Q19"/>
  <c r="Q20"/>
  <c r="Q21"/>
  <c r="Q23"/>
  <c r="Q24"/>
  <c r="Q25"/>
  <c r="Q26"/>
  <c r="Q27"/>
  <c r="Q28"/>
  <c r="Q29"/>
  <c r="Q30"/>
  <c r="Q31"/>
  <c r="Q32"/>
  <c r="Q33"/>
  <c r="Q34"/>
  <c r="Q35"/>
  <c r="Q36"/>
  <c r="Q37"/>
  <c r="Q38"/>
  <c r="Q39"/>
  <c r="Q17"/>
  <c r="E62" i="2"/>
  <c r="Q62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11"/>
  <c r="F26" i="1"/>
  <c r="D26" i="88"/>
  <c r="D25"/>
  <c r="D24"/>
  <c r="D23"/>
  <c r="E22"/>
  <c r="D22"/>
  <c r="I21"/>
  <c r="H21"/>
  <c r="G21"/>
  <c r="F21"/>
  <c r="E21"/>
  <c r="D21"/>
  <c r="K20"/>
  <c r="D20"/>
  <c r="K19"/>
  <c r="I19"/>
  <c r="H19"/>
  <c r="G19"/>
  <c r="F19"/>
  <c r="E19"/>
  <c r="D19"/>
  <c r="L18"/>
  <c r="J18"/>
  <c r="D18"/>
  <c r="D17"/>
  <c r="E16"/>
  <c r="D16"/>
  <c r="L15"/>
  <c r="I15"/>
  <c r="D15"/>
  <c r="J14"/>
  <c r="I14"/>
  <c r="H14"/>
  <c r="G14"/>
  <c r="F14"/>
  <c r="I13"/>
  <c r="H13"/>
  <c r="G13"/>
  <c r="E13"/>
  <c r="D13"/>
  <c r="I12"/>
  <c r="H12"/>
  <c r="G12"/>
  <c r="F12"/>
  <c r="E12"/>
  <c r="D12"/>
  <c r="I11"/>
  <c r="H11"/>
  <c r="F11"/>
  <c r="D11"/>
  <c r="D10"/>
  <c r="D9"/>
  <c r="D8"/>
  <c r="I7"/>
  <c r="H7"/>
  <c r="G7"/>
  <c r="F7"/>
  <c r="E7"/>
  <c r="D7"/>
  <c r="H6"/>
  <c r="G6"/>
  <c r="F6"/>
  <c r="D6"/>
  <c r="I5"/>
  <c r="H5"/>
  <c r="G5"/>
  <c r="F5"/>
  <c r="D5"/>
  <c r="L1"/>
  <c r="D26" i="85"/>
  <c r="H25"/>
  <c r="F25"/>
  <c r="E25"/>
  <c r="D25"/>
  <c r="D24"/>
  <c r="D23"/>
  <c r="E22"/>
  <c r="D22"/>
  <c r="I21"/>
  <c r="H21"/>
  <c r="G21"/>
  <c r="F21"/>
  <c r="E21"/>
  <c r="D21"/>
  <c r="L20"/>
  <c r="D20"/>
  <c r="L19"/>
  <c r="I19"/>
  <c r="H19"/>
  <c r="G19"/>
  <c r="F19"/>
  <c r="E19"/>
  <c r="D19"/>
  <c r="M18"/>
  <c r="K18"/>
  <c r="D18"/>
  <c r="D17"/>
  <c r="G16"/>
  <c r="F16"/>
  <c r="D16"/>
  <c r="M15"/>
  <c r="I15"/>
  <c r="D15"/>
  <c r="K14"/>
  <c r="I14"/>
  <c r="H14"/>
  <c r="G14"/>
  <c r="F14"/>
  <c r="I13"/>
  <c r="H13"/>
  <c r="G13"/>
  <c r="E13"/>
  <c r="D13"/>
  <c r="I12"/>
  <c r="H12"/>
  <c r="G12"/>
  <c r="F12"/>
  <c r="E12"/>
  <c r="J12" s="1"/>
  <c r="D12"/>
  <c r="I11"/>
  <c r="H11"/>
  <c r="F11"/>
  <c r="D11"/>
  <c r="D10"/>
  <c r="D9"/>
  <c r="D8"/>
  <c r="I7"/>
  <c r="H7"/>
  <c r="G7"/>
  <c r="F7"/>
  <c r="E7"/>
  <c r="D7"/>
  <c r="I6"/>
  <c r="H6"/>
  <c r="F6"/>
  <c r="D6"/>
  <c r="I5"/>
  <c r="H5"/>
  <c r="G5"/>
  <c r="F5"/>
  <c r="D5"/>
  <c r="M1"/>
  <c r="J7" l="1"/>
  <c r="J21"/>
  <c r="J19"/>
  <c r="I25"/>
  <c r="J25" s="1"/>
  <c r="G25" i="88"/>
  <c r="I16"/>
  <c r="F13" i="85"/>
  <c r="J13" s="1"/>
  <c r="G11"/>
  <c r="K24" i="18"/>
  <c r="K23"/>
  <c r="AH35" i="71" l="1"/>
  <c r="Q24"/>
  <c r="P24"/>
  <c r="O24"/>
  <c r="N24"/>
  <c r="M24"/>
  <c r="L24"/>
  <c r="K24"/>
  <c r="J24"/>
  <c r="I24"/>
  <c r="H24"/>
  <c r="G24"/>
  <c r="E24"/>
  <c r="Q21"/>
  <c r="Q20"/>
  <c r="Q19"/>
  <c r="Q18"/>
  <c r="Q17"/>
  <c r="Q16"/>
  <c r="Q15"/>
  <c r="Q14"/>
  <c r="Q13"/>
  <c r="Q12"/>
  <c r="Q56" i="69"/>
  <c r="P56"/>
  <c r="O56"/>
  <c r="N56"/>
  <c r="M56"/>
  <c r="L56"/>
  <c r="K56"/>
  <c r="J56"/>
  <c r="I56"/>
  <c r="H56"/>
  <c r="G56"/>
  <c r="E56"/>
  <c r="Q45"/>
  <c r="Q44"/>
  <c r="Q43"/>
  <c r="Q42"/>
  <c r="Q41"/>
  <c r="Q40"/>
  <c r="Q39"/>
  <c r="Q38"/>
  <c r="Q37"/>
  <c r="Q36"/>
  <c r="AH35"/>
  <c r="Q35"/>
  <c r="Q34"/>
  <c r="Q33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27" i="68"/>
  <c r="P27"/>
  <c r="O27"/>
  <c r="N27"/>
  <c r="M27"/>
  <c r="L27"/>
  <c r="K27"/>
  <c r="J27"/>
  <c r="I27"/>
  <c r="H27"/>
  <c r="G27"/>
  <c r="E27"/>
  <c r="Q23"/>
  <c r="Q22"/>
  <c r="Q21"/>
  <c r="Q20"/>
  <c r="Q19"/>
  <c r="Q18"/>
  <c r="Q17"/>
  <c r="Q16"/>
  <c r="Q15"/>
  <c r="Q14"/>
  <c r="Q13"/>
  <c r="Q12"/>
  <c r="P56" i="72"/>
  <c r="O56"/>
  <c r="N56"/>
  <c r="M56"/>
  <c r="L56"/>
  <c r="K56"/>
  <c r="J56"/>
  <c r="I56"/>
  <c r="H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AH34"/>
  <c r="Q34"/>
  <c r="Q33"/>
  <c r="Q32"/>
  <c r="Q31"/>
  <c r="Q30"/>
  <c r="Q29"/>
  <c r="Q28"/>
  <c r="Q27"/>
  <c r="G26"/>
  <c r="G56" s="1"/>
  <c r="Q25"/>
  <c r="Q24"/>
  <c r="Q23"/>
  <c r="Q22"/>
  <c r="Q21"/>
  <c r="Q20"/>
  <c r="Q19"/>
  <c r="Q18"/>
  <c r="Q17"/>
  <c r="Q16"/>
  <c r="Q15"/>
  <c r="Q14"/>
  <c r="Q13"/>
  <c r="Q74" i="67"/>
  <c r="P74"/>
  <c r="O74"/>
  <c r="N74"/>
  <c r="M74"/>
  <c r="L74"/>
  <c r="K74"/>
  <c r="J74"/>
  <c r="I74"/>
  <c r="H74"/>
  <c r="G74"/>
  <c r="E74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AH34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AH37" i="66"/>
  <c r="P24"/>
  <c r="O24"/>
  <c r="M24"/>
  <c r="L24"/>
  <c r="K24"/>
  <c r="J24"/>
  <c r="I24"/>
  <c r="H24"/>
  <c r="G24"/>
  <c r="Q23"/>
  <c r="Q22"/>
  <c r="Q19"/>
  <c r="Q18"/>
  <c r="Q17"/>
  <c r="Q16"/>
  <c r="N16"/>
  <c r="N24" s="1"/>
  <c r="Q15"/>
  <c r="Q14"/>
  <c r="Q13"/>
  <c r="Q12"/>
  <c r="AH37" i="65"/>
  <c r="P25"/>
  <c r="O25"/>
  <c r="M25"/>
  <c r="L25"/>
  <c r="K25"/>
  <c r="J25"/>
  <c r="I25"/>
  <c r="H25"/>
  <c r="G25"/>
  <c r="Q22"/>
  <c r="Q21"/>
  <c r="Q20"/>
  <c r="Q19"/>
  <c r="Q18"/>
  <c r="Q17"/>
  <c r="Q16"/>
  <c r="N15"/>
  <c r="Q15" s="1"/>
  <c r="Q14"/>
  <c r="Q13"/>
  <c r="N12"/>
  <c r="N25" s="1"/>
  <c r="Q11"/>
  <c r="Q51" i="64"/>
  <c r="P51"/>
  <c r="O51"/>
  <c r="N51"/>
  <c r="M51"/>
  <c r="L51"/>
  <c r="K51"/>
  <c r="J51"/>
  <c r="I51"/>
  <c r="H51"/>
  <c r="E51"/>
  <c r="Q50"/>
  <c r="Q49"/>
  <c r="Q47"/>
  <c r="Q46" s="1"/>
  <c r="P46"/>
  <c r="Q45"/>
  <c r="Q44"/>
  <c r="Q43"/>
  <c r="Q42"/>
  <c r="Q41"/>
  <c r="Q40"/>
  <c r="Q39"/>
  <c r="Q38"/>
  <c r="Q37"/>
  <c r="AH36"/>
  <c r="Q36"/>
  <c r="Q35"/>
  <c r="Q34"/>
  <c r="Q33"/>
  <c r="Q32"/>
  <c r="Q31"/>
  <c r="Q28"/>
  <c r="Q27"/>
  <c r="Q26"/>
  <c r="Q25"/>
  <c r="Q24"/>
  <c r="Q23"/>
  <c r="Q22"/>
  <c r="Q21"/>
  <c r="Q20"/>
  <c r="Q19"/>
  <c r="Q18" s="1"/>
  <c r="N18"/>
  <c r="Q17"/>
  <c r="Q16"/>
  <c r="Q15"/>
  <c r="Q14"/>
  <c r="Q13"/>
  <c r="Q12"/>
  <c r="Q11"/>
  <c r="P53" i="63"/>
  <c r="O53"/>
  <c r="M53"/>
  <c r="L53"/>
  <c r="K53"/>
  <c r="J53"/>
  <c r="I53"/>
  <c r="H53"/>
  <c r="G53"/>
  <c r="Q52"/>
  <c r="Q51"/>
  <c r="Q50"/>
  <c r="Q49"/>
  <c r="Q48"/>
  <c r="Q47"/>
  <c r="Q46"/>
  <c r="Q45"/>
  <c r="Q44"/>
  <c r="Q43"/>
  <c r="Q42"/>
  <c r="Q41"/>
  <c r="Q40"/>
  <c r="Q39"/>
  <c r="N38"/>
  <c r="Q38" s="1"/>
  <c r="Q37"/>
  <c r="AH36"/>
  <c r="Q36"/>
  <c r="Q35"/>
  <c r="Q34"/>
  <c r="N34"/>
  <c r="Q33"/>
  <c r="Q32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P53" i="62"/>
  <c r="O53"/>
  <c r="M53"/>
  <c r="L53"/>
  <c r="K53"/>
  <c r="J53"/>
  <c r="I53"/>
  <c r="H53"/>
  <c r="G53"/>
  <c r="Q52"/>
  <c r="Q51"/>
  <c r="Q38"/>
  <c r="AH37"/>
  <c r="Q37"/>
  <c r="Q36"/>
  <c r="Q35"/>
  <c r="Q34"/>
  <c r="Q33"/>
  <c r="Q32"/>
  <c r="Q30"/>
  <c r="Q29"/>
  <c r="N29"/>
  <c r="Q28"/>
  <c r="Q27"/>
  <c r="N27"/>
  <c r="N53" s="1"/>
  <c r="Q26"/>
  <c r="Q25"/>
  <c r="Q24"/>
  <c r="Q23"/>
  <c r="Q22"/>
  <c r="Q21"/>
  <c r="Q20"/>
  <c r="Q19"/>
  <c r="Q18"/>
  <c r="Q17"/>
  <c r="Q16"/>
  <c r="Q15"/>
  <c r="Q14"/>
  <c r="Q13"/>
  <c r="Q12"/>
  <c r="Q56" i="6" s="1"/>
  <c r="P56"/>
  <c r="O56"/>
  <c r="N56"/>
  <c r="M56"/>
  <c r="L56"/>
  <c r="K56"/>
  <c r="J56"/>
  <c r="I56"/>
  <c r="E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AH35"/>
  <c r="Q35"/>
  <c r="Q34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AH47" i="24"/>
  <c r="P47"/>
  <c r="O47"/>
  <c r="N47"/>
  <c r="M47"/>
  <c r="L47"/>
  <c r="K47"/>
  <c r="J47"/>
  <c r="I47"/>
  <c r="H47"/>
  <c r="G47"/>
  <c r="Q36"/>
  <c r="Q35"/>
  <c r="Q34"/>
  <c r="Q33"/>
  <c r="Q32"/>
  <c r="Q31"/>
  <c r="Q30"/>
  <c r="Q29"/>
  <c r="Q25"/>
  <c r="Q24"/>
  <c r="Q23"/>
  <c r="Q22"/>
  <c r="Q21"/>
  <c r="Q20"/>
  <c r="Q19"/>
  <c r="Q18"/>
  <c r="Q17"/>
  <c r="Q16"/>
  <c r="Q15"/>
  <c r="AH34" i="30"/>
  <c r="Q22"/>
  <c r="P22"/>
  <c r="O22"/>
  <c r="N22"/>
  <c r="M22"/>
  <c r="L22"/>
  <c r="K22"/>
  <c r="J22"/>
  <c r="I22"/>
  <c r="H22"/>
  <c r="G22"/>
  <c r="E22"/>
  <c r="Q21"/>
  <c r="Q20"/>
  <c r="Q19" s="1"/>
  <c r="N19"/>
  <c r="Q18"/>
  <c r="Q17"/>
  <c r="Q16"/>
  <c r="Q15"/>
  <c r="Q14"/>
  <c r="R107" i="31"/>
  <c r="R106"/>
  <c r="R105"/>
  <c r="R104"/>
  <c r="R103"/>
  <c r="R102"/>
  <c r="R101"/>
  <c r="R100"/>
  <c r="R99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Q78"/>
  <c r="Q121" s="1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F59"/>
  <c r="B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AI38"/>
  <c r="R38"/>
  <c r="R37"/>
  <c r="R36"/>
  <c r="R35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P50" i="50"/>
  <c r="O50"/>
  <c r="N50"/>
  <c r="M50"/>
  <c r="L50"/>
  <c r="K50"/>
  <c r="J50"/>
  <c r="I50"/>
  <c r="E50"/>
  <c r="Q49"/>
  <c r="Q48"/>
  <c r="Q47"/>
  <c r="Q46"/>
  <c r="Q45"/>
  <c r="Q44"/>
  <c r="Q43"/>
  <c r="Q42"/>
  <c r="Q41"/>
  <c r="Q40"/>
  <c r="Q39"/>
  <c r="Q38"/>
  <c r="Q37"/>
  <c r="Q36"/>
  <c r="Q35"/>
  <c r="AH34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AH34" i="22"/>
  <c r="P32"/>
  <c r="O32"/>
  <c r="M32"/>
  <c r="L32"/>
  <c r="J32"/>
  <c r="I32"/>
  <c r="H32"/>
  <c r="G32"/>
  <c r="K13"/>
  <c r="K12"/>
  <c r="P24" i="78"/>
  <c r="O24"/>
  <c r="M24"/>
  <c r="L24"/>
  <c r="K24"/>
  <c r="J24"/>
  <c r="I24"/>
  <c r="H24"/>
  <c r="G24"/>
  <c r="Q22"/>
  <c r="Q21"/>
  <c r="Q20"/>
  <c r="Q19"/>
  <c r="Q18"/>
  <c r="Q17"/>
  <c r="Q16"/>
  <c r="Q15"/>
  <c r="Q14"/>
  <c r="Q13"/>
  <c r="Q12"/>
  <c r="Q23" i="77"/>
  <c r="P23"/>
  <c r="O23"/>
  <c r="N23"/>
  <c r="M23"/>
  <c r="L23"/>
  <c r="K23"/>
  <c r="J23"/>
  <c r="I23"/>
  <c r="H23"/>
  <c r="G23"/>
  <c r="Q22"/>
  <c r="Q21"/>
  <c r="Q20"/>
  <c r="Q19"/>
  <c r="Q18"/>
  <c r="Q17"/>
  <c r="Q16"/>
  <c r="Q15"/>
  <c r="Q14"/>
  <c r="Q13"/>
  <c r="Q12"/>
  <c r="Q11"/>
  <c r="Q23" i="76"/>
  <c r="P23"/>
  <c r="O23"/>
  <c r="N23"/>
  <c r="M23"/>
  <c r="L23"/>
  <c r="K23"/>
  <c r="J23"/>
  <c r="I23"/>
  <c r="H23"/>
  <c r="G23"/>
  <c r="Q22"/>
  <c r="O22"/>
  <c r="Q21" s="1"/>
  <c r="O21"/>
  <c r="Q20"/>
  <c r="O20"/>
  <c r="Q19" s="1"/>
  <c r="O19"/>
  <c r="Q18"/>
  <c r="O18"/>
  <c r="Q17" s="1"/>
  <c r="O17"/>
  <c r="Q16"/>
  <c r="O16"/>
  <c r="Q15" s="1"/>
  <c r="O15"/>
  <c r="Q14"/>
  <c r="Q13" s="1"/>
  <c r="O13"/>
  <c r="Q12"/>
  <c r="O12"/>
  <c r="Q43" i="75"/>
  <c r="P43"/>
  <c r="O43"/>
  <c r="N43"/>
  <c r="M43"/>
  <c r="L43"/>
  <c r="K43"/>
  <c r="J43"/>
  <c r="I43"/>
  <c r="H43"/>
  <c r="G43"/>
  <c r="E43"/>
  <c r="Q38"/>
  <c r="Q37"/>
  <c r="Q36"/>
  <c r="Q35"/>
  <c r="Q34"/>
  <c r="Q33"/>
  <c r="Q32"/>
  <c r="Q31"/>
  <c r="Q30"/>
  <c r="Q29"/>
  <c r="Q28"/>
  <c r="Q26"/>
  <c r="Q25"/>
  <c r="Q24"/>
  <c r="Q23"/>
  <c r="Q22"/>
  <c r="Q21"/>
  <c r="Q20"/>
  <c r="Q19"/>
  <c r="Q18"/>
  <c r="Q17"/>
  <c r="Q16"/>
  <c r="Q15"/>
  <c r="Q14"/>
  <c r="AH27" i="25"/>
  <c r="P25"/>
  <c r="N25"/>
  <c r="M25"/>
  <c r="L25"/>
  <c r="K25"/>
  <c r="J25"/>
  <c r="I25"/>
  <c r="H25" s="1"/>
  <c r="G25"/>
  <c r="O24"/>
  <c r="O25" s="1"/>
  <c r="Q23"/>
  <c r="Q22"/>
  <c r="Q21"/>
  <c r="Q20"/>
  <c r="Q19"/>
  <c r="Q18"/>
  <c r="Q17"/>
  <c r="Q16"/>
  <c r="Q15"/>
  <c r="Q14"/>
  <c r="Q13"/>
  <c r="Q12"/>
  <c r="R89" i="19"/>
  <c r="Q47" i="24" l="1"/>
  <c r="E47" s="1"/>
  <c r="E26" i="85"/>
  <c r="E26" i="88"/>
  <c r="E30" s="1"/>
  <c r="Q56" i="72"/>
  <c r="I26" i="85"/>
  <c r="I30" s="1"/>
  <c r="I26" i="88"/>
  <c r="I30" s="1"/>
  <c r="H26" i="85"/>
  <c r="H30" s="1"/>
  <c r="H26" i="88"/>
  <c r="H30" s="1"/>
  <c r="Q26" i="72"/>
  <c r="G26" i="88"/>
  <c r="G30" s="1"/>
  <c r="G26" i="85"/>
  <c r="G30" s="1"/>
  <c r="F26"/>
  <c r="F30" s="1"/>
  <c r="F26" i="88"/>
  <c r="F30" s="1"/>
  <c r="Q24" i="66"/>
  <c r="E24" s="1"/>
  <c r="Q12" i="65"/>
  <c r="Q25" s="1"/>
  <c r="E25" s="1"/>
  <c r="Q53" i="63"/>
  <c r="E53" s="1"/>
  <c r="N53"/>
  <c r="Q53" i="62"/>
  <c r="E53" s="1"/>
  <c r="Q50" i="50"/>
  <c r="R121" i="31"/>
  <c r="H24" i="85"/>
  <c r="H24" i="88"/>
  <c r="E24" i="85"/>
  <c r="E24" i="88"/>
  <c r="G24"/>
  <c r="G24" i="85"/>
  <c r="I24" i="88"/>
  <c r="I24" i="85"/>
  <c r="F24"/>
  <c r="F24" i="88"/>
  <c r="E23" i="85"/>
  <c r="E23" i="88"/>
  <c r="F23" i="85"/>
  <c r="F23" i="88"/>
  <c r="Q24" i="25"/>
  <c r="Q25" s="1"/>
  <c r="H23" i="88"/>
  <c r="H23" i="85"/>
  <c r="G23" i="88"/>
  <c r="G23" i="85"/>
  <c r="I23" i="88"/>
  <c r="I23" i="85"/>
  <c r="P89" i="19"/>
  <c r="O89"/>
  <c r="N89"/>
  <c r="L89"/>
  <c r="K89"/>
  <c r="J89"/>
  <c r="M34"/>
  <c r="Q89"/>
  <c r="Q12"/>
  <c r="N47" i="7"/>
  <c r="M47"/>
  <c r="L47"/>
  <c r="K47"/>
  <c r="J47"/>
  <c r="I47"/>
  <c r="H47"/>
  <c r="G47"/>
  <c r="E47"/>
  <c r="Q46" i="42"/>
  <c r="P46"/>
  <c r="O46"/>
  <c r="N46"/>
  <c r="M46" s="1"/>
  <c r="L46"/>
  <c r="K46"/>
  <c r="J46"/>
  <c r="I46"/>
  <c r="H46"/>
  <c r="G46"/>
  <c r="E46"/>
  <c r="Q35" s="1"/>
  <c r="M35"/>
  <c r="AH34"/>
  <c r="Q34" s="1"/>
  <c r="M34"/>
  <c r="Q33"/>
  <c r="M33"/>
  <c r="Q32" s="1"/>
  <c r="M32"/>
  <c r="Q31"/>
  <c r="M31"/>
  <c r="Q30" s="1"/>
  <c r="M30"/>
  <c r="Q29"/>
  <c r="M29"/>
  <c r="Q28" s="1"/>
  <c r="M28"/>
  <c r="Q27"/>
  <c r="M27"/>
  <c r="Q26" s="1"/>
  <c r="M26"/>
  <c r="Q25"/>
  <c r="M25"/>
  <c r="Q24" s="1"/>
  <c r="M24"/>
  <c r="Q23"/>
  <c r="M23"/>
  <c r="Q22" s="1"/>
  <c r="M22"/>
  <c r="Q21"/>
  <c r="M21"/>
  <c r="Q20" s="1"/>
  <c r="M20"/>
  <c r="Q19"/>
  <c r="M19"/>
  <c r="Q18" s="1"/>
  <c r="M18"/>
  <c r="Q17"/>
  <c r="M17"/>
  <c r="Q16" s="1"/>
  <c r="M16"/>
  <c r="Q15"/>
  <c r="M15"/>
  <c r="G37" i="59"/>
  <c r="AH32"/>
  <c r="K15"/>
  <c r="AH35" i="58"/>
  <c r="E27" s="1"/>
  <c r="P27"/>
  <c r="O27"/>
  <c r="N27"/>
  <c r="M27"/>
  <c r="L27"/>
  <c r="K27"/>
  <c r="J27"/>
  <c r="I27"/>
  <c r="H27"/>
  <c r="G27"/>
  <c r="P78" i="57"/>
  <c r="O78"/>
  <c r="N78"/>
  <c r="M78"/>
  <c r="L78"/>
  <c r="K78"/>
  <c r="J78"/>
  <c r="I78"/>
  <c r="H78"/>
  <c r="Q77"/>
  <c r="Q76"/>
  <c r="Q75"/>
  <c r="Q74"/>
  <c r="Q73"/>
  <c r="Q72"/>
  <c r="Q71"/>
  <c r="Q70"/>
  <c r="Q69"/>
  <c r="Q68"/>
  <c r="Q67"/>
  <c r="Q66"/>
  <c r="Q65"/>
  <c r="Q64"/>
  <c r="Q63"/>
  <c r="Q62"/>
  <c r="Q61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AH36"/>
  <c r="Q36"/>
  <c r="Q35"/>
  <c r="Q34"/>
  <c r="Q33"/>
  <c r="Q32"/>
  <c r="Q31"/>
  <c r="Q28"/>
  <c r="Q27"/>
  <c r="Q26"/>
  <c r="Q25"/>
  <c r="Q24"/>
  <c r="Q78" s="1"/>
  <c r="E78" s="1"/>
  <c r="Q23"/>
  <c r="Q22"/>
  <c r="Q21"/>
  <c r="Q20"/>
  <c r="Q19"/>
  <c r="Q18"/>
  <c r="Q17"/>
  <c r="Q16"/>
  <c r="Q15"/>
  <c r="P58" i="53"/>
  <c r="O58"/>
  <c r="N58"/>
  <c r="M58"/>
  <c r="L58"/>
  <c r="J58"/>
  <c r="I58"/>
  <c r="G58"/>
  <c r="AH30"/>
  <c r="Q25" i="12"/>
  <c r="P25"/>
  <c r="O25"/>
  <c r="N25"/>
  <c r="M25"/>
  <c r="L25"/>
  <c r="K25"/>
  <c r="J25"/>
  <c r="I25"/>
  <c r="E25" s="1"/>
  <c r="K49" i="18"/>
  <c r="K48"/>
  <c r="AH32"/>
  <c r="K38" i="33"/>
  <c r="AH30"/>
  <c r="F99" i="5"/>
  <c r="G82"/>
  <c r="K64"/>
  <c r="K50"/>
  <c r="K39"/>
  <c r="AH34"/>
  <c r="K16"/>
  <c r="P57" i="28"/>
  <c r="O57"/>
  <c r="N57"/>
  <c r="M57"/>
  <c r="L57"/>
  <c r="K57"/>
  <c r="J57"/>
  <c r="I57"/>
  <c r="H57"/>
  <c r="G57"/>
  <c r="Q56"/>
  <c r="Q55"/>
  <c r="Q54"/>
  <c r="Q53"/>
  <c r="Q52"/>
  <c r="Q50"/>
  <c r="Q49"/>
  <c r="Q48"/>
  <c r="Q47"/>
  <c r="Q46"/>
  <c r="Q45"/>
  <c r="Q44"/>
  <c r="Q43"/>
  <c r="Q42"/>
  <c r="Q41"/>
  <c r="Q40"/>
  <c r="Q39"/>
  <c r="Q38"/>
  <c r="Q37"/>
  <c r="Q36"/>
  <c r="AH35"/>
  <c r="Q35"/>
  <c r="Q34"/>
  <c r="Q32"/>
  <c r="Q31"/>
  <c r="Q30"/>
  <c r="Q29"/>
  <c r="Q28"/>
  <c r="Q27"/>
  <c r="Q26"/>
  <c r="Q25"/>
  <c r="Q24"/>
  <c r="Q23"/>
  <c r="Q22"/>
  <c r="Q21"/>
  <c r="Q20"/>
  <c r="Q19"/>
  <c r="Q18"/>
  <c r="Q17"/>
  <c r="Q16"/>
  <c r="Q57" s="1"/>
  <c r="E57" s="1"/>
  <c r="P53" i="27"/>
  <c r="O53"/>
  <c r="N53"/>
  <c r="M53"/>
  <c r="L53"/>
  <c r="K53"/>
  <c r="J53"/>
  <c r="I53"/>
  <c r="H53"/>
  <c r="G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AH32"/>
  <c r="Q32"/>
  <c r="Q31"/>
  <c r="Q30"/>
  <c r="Q29"/>
  <c r="Q53" s="1"/>
  <c r="E53" s="1"/>
  <c r="Q28"/>
  <c r="Q27"/>
  <c r="Q26"/>
  <c r="Q25"/>
  <c r="Q24"/>
  <c r="Q23"/>
  <c r="Q22"/>
  <c r="Q21"/>
  <c r="Q20"/>
  <c r="Q19"/>
  <c r="Q18"/>
  <c r="Q17"/>
  <c r="Q16"/>
  <c r="Q15"/>
  <c r="Q14"/>
  <c r="Q13"/>
  <c r="Q12"/>
  <c r="P76" i="26"/>
  <c r="O76"/>
  <c r="N76"/>
  <c r="M76"/>
  <c r="L76"/>
  <c r="J76"/>
  <c r="I76"/>
  <c r="H76"/>
  <c r="G76"/>
  <c r="D76"/>
  <c r="AH35"/>
  <c r="G49" i="15"/>
  <c r="E49"/>
  <c r="AH36"/>
  <c r="P62" i="2"/>
  <c r="O62"/>
  <c r="N62"/>
  <c r="M62"/>
  <c r="L62"/>
  <c r="K62"/>
  <c r="J62"/>
  <c r="I62"/>
  <c r="H62"/>
  <c r="G62"/>
  <c r="J41"/>
  <c r="J36"/>
  <c r="AH34"/>
  <c r="J32"/>
  <c r="G19"/>
  <c r="G55" i="3"/>
  <c r="E55"/>
  <c r="AH34"/>
  <c r="Q86" i="9"/>
  <c r="F79"/>
  <c r="J23" i="85" l="1"/>
  <c r="E30"/>
  <c r="J30" s="1"/>
  <c r="J26"/>
  <c r="J24"/>
  <c r="E14" i="88"/>
  <c r="E14" i="85"/>
  <c r="J14" s="1"/>
  <c r="F10"/>
  <c r="F10" i="88"/>
  <c r="E10" i="85"/>
  <c r="E10" i="88"/>
  <c r="H10" i="85"/>
  <c r="H10" i="88"/>
  <c r="I10" i="85"/>
  <c r="I10" i="88"/>
  <c r="K26" i="85"/>
  <c r="K30" s="1"/>
  <c r="J26" i="88"/>
  <c r="J30" s="1"/>
  <c r="E56" i="72"/>
  <c r="J25" i="88"/>
  <c r="K25" i="85"/>
  <c r="E121" i="31"/>
  <c r="J24" i="88"/>
  <c r="K24" i="85"/>
  <c r="E32" i="22"/>
  <c r="J23" i="88"/>
  <c r="K23" i="85"/>
  <c r="E25" i="25"/>
  <c r="H22" i="85"/>
  <c r="H22" i="88"/>
  <c r="I22"/>
  <c r="I22" i="85"/>
  <c r="F22" i="88"/>
  <c r="F22" i="85"/>
  <c r="G22"/>
  <c r="G22" i="88"/>
  <c r="J21"/>
  <c r="K21" i="85"/>
  <c r="E20"/>
  <c r="E20" i="88"/>
  <c r="G20"/>
  <c r="G20" i="85"/>
  <c r="I20"/>
  <c r="I20" i="88"/>
  <c r="F20" i="85"/>
  <c r="F20" i="88"/>
  <c r="K19" i="85"/>
  <c r="J19" i="88"/>
  <c r="G18"/>
  <c r="G18" i="85"/>
  <c r="F18"/>
  <c r="F18" i="88"/>
  <c r="E18" i="85"/>
  <c r="J18" s="1"/>
  <c r="E18" i="88"/>
  <c r="H18" i="85"/>
  <c r="H18" i="88"/>
  <c r="I18"/>
  <c r="I18" i="85"/>
  <c r="G17" i="88"/>
  <c r="G17" i="85"/>
  <c r="F17"/>
  <c r="F17" i="88"/>
  <c r="I17" i="85"/>
  <c r="I17" i="88"/>
  <c r="K54" i="33"/>
  <c r="Q38"/>
  <c r="Q54" s="1"/>
  <c r="E54" s="1"/>
  <c r="K15" i="85"/>
  <c r="J15" i="88"/>
  <c r="E82" i="5"/>
  <c r="H15" i="88"/>
  <c r="H15" i="85"/>
  <c r="G15" i="88"/>
  <c r="G15" i="85"/>
  <c r="F15"/>
  <c r="F15" i="88"/>
  <c r="E15"/>
  <c r="E15" i="85"/>
  <c r="J15" s="1"/>
  <c r="K13"/>
  <c r="J13" i="88"/>
  <c r="E11" i="85"/>
  <c r="J11" s="1"/>
  <c r="E11" i="88"/>
  <c r="J11"/>
  <c r="K11" i="85"/>
  <c r="J12" i="88"/>
  <c r="K12" i="85"/>
  <c r="E58" i="53"/>
  <c r="I62" i="9"/>
  <c r="J56"/>
  <c r="J49"/>
  <c r="J46"/>
  <c r="AH34"/>
  <c r="Q17"/>
  <c r="P149" i="1"/>
  <c r="O149"/>
  <c r="N149"/>
  <c r="M149"/>
  <c r="K149"/>
  <c r="J149"/>
  <c r="I149"/>
  <c r="H149"/>
  <c r="G149"/>
  <c r="Q138"/>
  <c r="Q137"/>
  <c r="Q136"/>
  <c r="Q135"/>
  <c r="Q133"/>
  <c r="Q132"/>
  <c r="Q131"/>
  <c r="L130"/>
  <c r="Q130" s="1"/>
  <c r="Q129"/>
  <c r="Q128"/>
  <c r="Q127"/>
  <c r="Q126"/>
  <c r="Q125"/>
  <c r="Q124"/>
  <c r="Q123"/>
  <c r="Q122"/>
  <c r="Q121"/>
  <c r="Q120"/>
  <c r="Q119"/>
  <c r="G117"/>
  <c r="L84"/>
  <c r="L62"/>
  <c r="G40"/>
  <c r="AH32"/>
  <c r="K22"/>
  <c r="Q55" i="47"/>
  <c r="P55"/>
  <c r="O55"/>
  <c r="N55"/>
  <c r="M55"/>
  <c r="K55"/>
  <c r="J55"/>
  <c r="I55"/>
  <c r="L37"/>
  <c r="L36"/>
  <c r="L35"/>
  <c r="AI34"/>
  <c r="L34"/>
  <c r="P53" i="16"/>
  <c r="O53"/>
  <c r="N53"/>
  <c r="M53"/>
  <c r="L53"/>
  <c r="K53"/>
  <c r="J53"/>
  <c r="I53"/>
  <c r="H53"/>
  <c r="J36"/>
  <c r="AH33"/>
  <c r="J15"/>
  <c r="P134" i="35"/>
  <c r="P11" s="1"/>
  <c r="O11" s="1"/>
  <c r="O134"/>
  <c r="N134"/>
  <c r="M134"/>
  <c r="L134"/>
  <c r="K134"/>
  <c r="J134"/>
  <c r="I134"/>
  <c r="I11" s="1"/>
  <c r="H134"/>
  <c r="G134"/>
  <c r="E134"/>
  <c r="Q129"/>
  <c r="Q128"/>
  <c r="Q127"/>
  <c r="Q126"/>
  <c r="Q125"/>
  <c r="Q124"/>
  <c r="Q123"/>
  <c r="Q121"/>
  <c r="Q120"/>
  <c r="Q119"/>
  <c r="Q118"/>
  <c r="Q117"/>
  <c r="Q116"/>
  <c r="Q115"/>
  <c r="Q114"/>
  <c r="Q113"/>
  <c r="Q112"/>
  <c r="Q111"/>
  <c r="Q109"/>
  <c r="Q108"/>
  <c r="Q107"/>
  <c r="Q106"/>
  <c r="Q105"/>
  <c r="Q104"/>
  <c r="Q103"/>
  <c r="Q102"/>
  <c r="Q101"/>
  <c r="Q100"/>
  <c r="Q99"/>
  <c r="Q98"/>
  <c r="Q97"/>
  <c r="Q96"/>
  <c r="Q95"/>
  <c r="Q94"/>
  <c r="Q93"/>
  <c r="Q92"/>
  <c r="Q91"/>
  <c r="Q90"/>
  <c r="Q88"/>
  <c r="Q87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2"/>
  <c r="Q61"/>
  <c r="Q60"/>
  <c r="Q59"/>
  <c r="Q58"/>
  <c r="Q57"/>
  <c r="Q56"/>
  <c r="Q55"/>
  <c r="Q54"/>
  <c r="Q53"/>
  <c r="Q52"/>
  <c r="Q51"/>
  <c r="Q50"/>
  <c r="Q48"/>
  <c r="Q47"/>
  <c r="Q46"/>
  <c r="Q45"/>
  <c r="Q44"/>
  <c r="Q43"/>
  <c r="Q42" s="1"/>
  <c r="L42"/>
  <c r="Q41"/>
  <c r="Q40"/>
  <c r="L40"/>
  <c r="Q39"/>
  <c r="AI38"/>
  <c r="Q38"/>
  <c r="Q37"/>
  <c r="Q36"/>
  <c r="Q35"/>
  <c r="Q34"/>
  <c r="Q33"/>
  <c r="Q32"/>
  <c r="Q31"/>
  <c r="Q30"/>
  <c r="Q29"/>
  <c r="Q28"/>
  <c r="Q27"/>
  <c r="Q26"/>
  <c r="Q21"/>
  <c r="Q20"/>
  <c r="Q19"/>
  <c r="Q18"/>
  <c r="Q17"/>
  <c r="Q16"/>
  <c r="Q11"/>
  <c r="N11"/>
  <c r="M11" s="1"/>
  <c r="K11"/>
  <c r="J11" s="1"/>
  <c r="J68" i="21"/>
  <c r="J22" i="85" l="1"/>
  <c r="E6"/>
  <c r="E6" i="88"/>
  <c r="K6" s="1"/>
  <c r="H80" i="9"/>
  <c r="G10" i="88"/>
  <c r="G10" i="85"/>
  <c r="J10" s="1"/>
  <c r="E79" i="9"/>
  <c r="K10" i="85"/>
  <c r="J10" i="88"/>
  <c r="J22"/>
  <c r="K22" i="85"/>
  <c r="G89" i="19"/>
  <c r="E37" i="59"/>
  <c r="J20" i="88"/>
  <c r="K20" i="85"/>
  <c r="H20"/>
  <c r="J20" s="1"/>
  <c r="H20" i="88"/>
  <c r="H17" i="85"/>
  <c r="J17" s="1"/>
  <c r="H17" i="88"/>
  <c r="E73" i="18"/>
  <c r="J17" i="88"/>
  <c r="K17" i="85"/>
  <c r="H16"/>
  <c r="J16" s="1"/>
  <c r="H16" i="88"/>
  <c r="K16" i="85"/>
  <c r="J16" i="88"/>
  <c r="L149" i="1"/>
  <c r="Q22"/>
  <c r="Q149"/>
  <c r="E8" i="85"/>
  <c r="E8" i="88"/>
  <c r="G8"/>
  <c r="G8" i="85"/>
  <c r="I8"/>
  <c r="I8" i="88"/>
  <c r="F8"/>
  <c r="F8" i="85"/>
  <c r="J7" i="88"/>
  <c r="K7" i="85"/>
  <c r="L11" i="35"/>
  <c r="F9" i="88"/>
  <c r="E53" i="16"/>
  <c r="J64" i="21"/>
  <c r="J40"/>
  <c r="J39"/>
  <c r="AH35"/>
  <c r="J104" i="52"/>
  <c r="O95"/>
  <c r="N95" s="1"/>
  <c r="M95"/>
  <c r="L95"/>
  <c r="K95" s="1"/>
  <c r="J95"/>
  <c r="I95"/>
  <c r="H95"/>
  <c r="G95" s="1"/>
  <c r="P102" s="1"/>
  <c r="J76"/>
  <c r="J46"/>
  <c r="G35"/>
  <c r="AH34"/>
  <c r="G29"/>
  <c r="J25"/>
  <c r="N22"/>
  <c r="L6" i="85" l="1"/>
  <c r="J6"/>
  <c r="F55" i="47"/>
  <c r="O10" i="55"/>
  <c r="Q101" i="52"/>
  <c r="E5" i="88"/>
  <c r="E5" i="85"/>
  <c r="J5" s="1"/>
  <c r="K9"/>
  <c r="H8"/>
  <c r="J8" s="1"/>
  <c r="H8" i="88"/>
  <c r="F33"/>
  <c r="F27"/>
  <c r="J8"/>
  <c r="K8" i="85"/>
  <c r="J6" i="88"/>
  <c r="K6" i="85"/>
  <c r="E80" i="21"/>
  <c r="G150" i="1"/>
  <c r="F9" i="85"/>
  <c r="O56" i="55"/>
  <c r="N56"/>
  <c r="M56"/>
  <c r="L56"/>
  <c r="K56"/>
  <c r="J56"/>
  <c r="I56"/>
  <c r="H56"/>
  <c r="G56"/>
  <c r="F56"/>
  <c r="E56"/>
  <c r="D56"/>
  <c r="P55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D54"/>
  <c r="O53"/>
  <c r="N53"/>
  <c r="M53"/>
  <c r="L53"/>
  <c r="K53"/>
  <c r="J53"/>
  <c r="I53"/>
  <c r="H53"/>
  <c r="G53"/>
  <c r="F53"/>
  <c r="E53"/>
  <c r="D53"/>
  <c r="O52"/>
  <c r="N52"/>
  <c r="M52"/>
  <c r="L52"/>
  <c r="K52"/>
  <c r="J52"/>
  <c r="I52"/>
  <c r="H52"/>
  <c r="G52"/>
  <c r="F52"/>
  <c r="E52"/>
  <c r="D52"/>
  <c r="O51"/>
  <c r="N51"/>
  <c r="M51"/>
  <c r="L51"/>
  <c r="K51"/>
  <c r="J51"/>
  <c r="I51"/>
  <c r="H51"/>
  <c r="G51"/>
  <c r="F51"/>
  <c r="E51"/>
  <c r="D51"/>
  <c r="O50"/>
  <c r="N50"/>
  <c r="M50"/>
  <c r="L50"/>
  <c r="K50"/>
  <c r="J50"/>
  <c r="I50"/>
  <c r="H50"/>
  <c r="G50"/>
  <c r="F50"/>
  <c r="E50"/>
  <c r="D50"/>
  <c r="O49"/>
  <c r="N49"/>
  <c r="M49"/>
  <c r="L49" s="1"/>
  <c r="K49"/>
  <c r="J49"/>
  <c r="I49"/>
  <c r="H49"/>
  <c r="G49"/>
  <c r="F49"/>
  <c r="E49"/>
  <c r="D49"/>
  <c r="O48"/>
  <c r="N48"/>
  <c r="M48"/>
  <c r="L48"/>
  <c r="K48"/>
  <c r="J48"/>
  <c r="I48"/>
  <c r="H48"/>
  <c r="G48"/>
  <c r="F48"/>
  <c r="E48"/>
  <c r="D48"/>
  <c r="O47"/>
  <c r="N47"/>
  <c r="M47"/>
  <c r="L47"/>
  <c r="K47"/>
  <c r="J47"/>
  <c r="I47"/>
  <c r="H47"/>
  <c r="G47"/>
  <c r="F47"/>
  <c r="E47"/>
  <c r="D47"/>
  <c r="O46"/>
  <c r="N46"/>
  <c r="M46"/>
  <c r="L46"/>
  <c r="K46"/>
  <c r="J46"/>
  <c r="I46"/>
  <c r="H46"/>
  <c r="G46"/>
  <c r="F46"/>
  <c r="E46"/>
  <c r="D46"/>
  <c r="I57" l="1"/>
  <c r="G57"/>
  <c r="K57"/>
  <c r="M57"/>
  <c r="J9" i="88"/>
  <c r="E150" i="1"/>
  <c r="E9" i="88"/>
  <c r="E9" i="85"/>
  <c r="I9" i="88"/>
  <c r="I9" i="85"/>
  <c r="F3" i="88"/>
  <c r="F31"/>
  <c r="P95" i="52"/>
  <c r="J5" i="88"/>
  <c r="K5" i="85"/>
  <c r="K27" s="1"/>
  <c r="E95" i="52"/>
  <c r="H57" i="55"/>
  <c r="L57"/>
  <c r="F57"/>
  <c r="E57" s="1"/>
  <c r="J57"/>
  <c r="N57"/>
  <c r="F33" i="85"/>
  <c r="F27"/>
  <c r="O41" i="55"/>
  <c r="N41"/>
  <c r="M41"/>
  <c r="L41" s="1"/>
  <c r="K41"/>
  <c r="J41"/>
  <c r="I41"/>
  <c r="H41" s="1"/>
  <c r="G41"/>
  <c r="F41"/>
  <c r="E41"/>
  <c r="D41"/>
  <c r="O40"/>
  <c r="N40"/>
  <c r="M40"/>
  <c r="L40"/>
  <c r="K40"/>
  <c r="J40"/>
  <c r="I40"/>
  <c r="H40"/>
  <c r="G40"/>
  <c r="F40"/>
  <c r="E40"/>
  <c r="D40"/>
  <c r="O39"/>
  <c r="N39"/>
  <c r="M39"/>
  <c r="L39"/>
  <c r="K39"/>
  <c r="J39"/>
  <c r="I39"/>
  <c r="H39"/>
  <c r="G39"/>
  <c r="F39"/>
  <c r="E39"/>
  <c r="D39"/>
  <c r="O37"/>
  <c r="N37" s="1"/>
  <c r="M37"/>
  <c r="L37"/>
  <c r="K37"/>
  <c r="J37"/>
  <c r="I37"/>
  <c r="H37"/>
  <c r="G37"/>
  <c r="F37"/>
  <c r="E37"/>
  <c r="D37"/>
  <c r="P36"/>
  <c r="O36"/>
  <c r="N36" s="1"/>
  <c r="M36" s="1"/>
  <c r="L36"/>
  <c r="K36"/>
  <c r="J36" s="1"/>
  <c r="H36"/>
  <c r="G36"/>
  <c r="F36"/>
  <c r="E36"/>
  <c r="D36"/>
  <c r="O35"/>
  <c r="N35"/>
  <c r="M35"/>
  <c r="L35"/>
  <c r="K35"/>
  <c r="J35"/>
  <c r="H35"/>
  <c r="G35"/>
  <c r="F35"/>
  <c r="E35"/>
  <c r="D35"/>
  <c r="O34"/>
  <c r="N34"/>
  <c r="M34"/>
  <c r="L34"/>
  <c r="K34"/>
  <c r="J34"/>
  <c r="I34"/>
  <c r="H34"/>
  <c r="G34"/>
  <c r="F34"/>
  <c r="E34"/>
  <c r="D34"/>
  <c r="O33" s="1"/>
  <c r="N33"/>
  <c r="M33"/>
  <c r="L33"/>
  <c r="K33"/>
  <c r="J33"/>
  <c r="I33"/>
  <c r="H33"/>
  <c r="G33"/>
  <c r="F33"/>
  <c r="E33"/>
  <c r="D33"/>
  <c r="O32"/>
  <c r="N32"/>
  <c r="M32"/>
  <c r="L32"/>
  <c r="K32"/>
  <c r="J32"/>
  <c r="I32"/>
  <c r="H32"/>
  <c r="G32"/>
  <c r="F32"/>
  <c r="D32"/>
  <c r="O31"/>
  <c r="N31"/>
  <c r="M31"/>
  <c r="L31"/>
  <c r="K31"/>
  <c r="J31"/>
  <c r="I31"/>
  <c r="H31"/>
  <c r="G31"/>
  <c r="F31"/>
  <c r="E31"/>
  <c r="D31"/>
  <c r="O30"/>
  <c r="N30"/>
  <c r="M30"/>
  <c r="L30"/>
  <c r="K30"/>
  <c r="J30"/>
  <c r="I30"/>
  <c r="H30"/>
  <c r="G30"/>
  <c r="F30"/>
  <c r="E30"/>
  <c r="D30"/>
  <c r="O29"/>
  <c r="N29"/>
  <c r="M29"/>
  <c r="L29" s="1"/>
  <c r="K29"/>
  <c r="J29"/>
  <c r="I29"/>
  <c r="H29"/>
  <c r="G29"/>
  <c r="F29" s="1"/>
  <c r="E29"/>
  <c r="D29"/>
  <c r="O28"/>
  <c r="N28"/>
  <c r="M28" s="1"/>
  <c r="L28"/>
  <c r="K28"/>
  <c r="J28"/>
  <c r="I28"/>
  <c r="H28"/>
  <c r="G28"/>
  <c r="F28"/>
  <c r="D28"/>
  <c r="O27"/>
  <c r="N27"/>
  <c r="M27"/>
  <c r="L27"/>
  <c r="K27" s="1"/>
  <c r="J27"/>
  <c r="I27"/>
  <c r="H27"/>
  <c r="G27"/>
  <c r="F27"/>
  <c r="E27"/>
  <c r="D27"/>
  <c r="P26"/>
  <c r="O26"/>
  <c r="N26"/>
  <c r="M26"/>
  <c r="L26"/>
  <c r="K26"/>
  <c r="J26"/>
  <c r="H26"/>
  <c r="G26"/>
  <c r="F26"/>
  <c r="E26"/>
  <c r="D26"/>
  <c r="P25"/>
  <c r="O25"/>
  <c r="N25"/>
  <c r="M25"/>
  <c r="L25"/>
  <c r="K25"/>
  <c r="J25"/>
  <c r="I25"/>
  <c r="H25"/>
  <c r="G25"/>
  <c r="F25" s="1"/>
  <c r="E25"/>
  <c r="D25"/>
  <c r="O24"/>
  <c r="N24"/>
  <c r="M24"/>
  <c r="L24"/>
  <c r="K24"/>
  <c r="J24"/>
  <c r="I24"/>
  <c r="H24"/>
  <c r="G24"/>
  <c r="F24"/>
  <c r="E24"/>
  <c r="D24"/>
  <c r="Q23"/>
  <c r="O23"/>
  <c r="N23" s="1"/>
  <c r="M23"/>
  <c r="L23"/>
  <c r="K23"/>
  <c r="J23"/>
  <c r="I23"/>
  <c r="H23"/>
  <c r="G23"/>
  <c r="F23"/>
  <c r="E23"/>
  <c r="D23"/>
  <c r="O22"/>
  <c r="N22"/>
  <c r="M22"/>
  <c r="L22"/>
  <c r="K22" s="1"/>
  <c r="J22"/>
  <c r="I22"/>
  <c r="H22"/>
  <c r="G22" s="1"/>
  <c r="F22"/>
  <c r="E22"/>
  <c r="D22"/>
  <c r="O21" s="1"/>
  <c r="N21"/>
  <c r="M21"/>
  <c r="L21"/>
  <c r="K21"/>
  <c r="J21"/>
  <c r="I21"/>
  <c r="H21"/>
  <c r="G21" s="1"/>
  <c r="F21"/>
  <c r="D21"/>
  <c r="O20" s="1"/>
  <c r="N20"/>
  <c r="M20"/>
  <c r="L20"/>
  <c r="K20"/>
  <c r="J20"/>
  <c r="I20"/>
  <c r="H20"/>
  <c r="G20"/>
  <c r="F20"/>
  <c r="E20"/>
  <c r="D20"/>
  <c r="Q19"/>
  <c r="O19"/>
  <c r="N19"/>
  <c r="M19"/>
  <c r="L19"/>
  <c r="K19"/>
  <c r="J19"/>
  <c r="I19"/>
  <c r="H19"/>
  <c r="G19"/>
  <c r="F19"/>
  <c r="E19"/>
  <c r="D19"/>
  <c r="O18"/>
  <c r="N18"/>
  <c r="M18"/>
  <c r="L18"/>
  <c r="K18"/>
  <c r="J18"/>
  <c r="I18"/>
  <c r="H18"/>
  <c r="G18"/>
  <c r="F18"/>
  <c r="E18"/>
  <c r="D18"/>
  <c r="O17"/>
  <c r="N17"/>
  <c r="M17"/>
  <c r="L17"/>
  <c r="K17"/>
  <c r="J17"/>
  <c r="I17"/>
  <c r="H17"/>
  <c r="G17"/>
  <c r="F17"/>
  <c r="E17"/>
  <c r="D17"/>
  <c r="O16"/>
  <c r="N16"/>
  <c r="M16"/>
  <c r="L16"/>
  <c r="K16"/>
  <c r="J16"/>
  <c r="I16"/>
  <c r="H16"/>
  <c r="G16"/>
  <c r="F16"/>
  <c r="E16"/>
  <c r="D16"/>
  <c r="O15"/>
  <c r="N15"/>
  <c r="M15"/>
  <c r="L15"/>
  <c r="K15"/>
  <c r="J15"/>
  <c r="I15"/>
  <c r="H15"/>
  <c r="G15"/>
  <c r="F15"/>
  <c r="E15"/>
  <c r="D15"/>
  <c r="O14" s="1"/>
  <c r="N14"/>
  <c r="M14"/>
  <c r="L14"/>
  <c r="K14"/>
  <c r="J14" s="1"/>
  <c r="I14"/>
  <c r="H14"/>
  <c r="G14"/>
  <c r="F14" s="1"/>
  <c r="D14"/>
  <c r="O13"/>
  <c r="N13"/>
  <c r="M13"/>
  <c r="L13"/>
  <c r="K13"/>
  <c r="J13"/>
  <c r="I13"/>
  <c r="H13"/>
  <c r="G13"/>
  <c r="F13"/>
  <c r="E13"/>
  <c r="D13"/>
  <c r="D12"/>
  <c r="O11"/>
  <c r="N11"/>
  <c r="M11"/>
  <c r="L11" s="1"/>
  <c r="K11"/>
  <c r="F11"/>
  <c r="E11"/>
  <c r="D11"/>
  <c r="N10"/>
  <c r="M10"/>
  <c r="L10"/>
  <c r="K10"/>
  <c r="J10"/>
  <c r="I10"/>
  <c r="H10"/>
  <c r="G10"/>
  <c r="F10" s="1"/>
  <c r="E10"/>
  <c r="D10"/>
  <c r="O9"/>
  <c r="N9"/>
  <c r="M9" s="1"/>
  <c r="J9"/>
  <c r="H9"/>
  <c r="G9" s="1"/>
  <c r="F9"/>
  <c r="E9"/>
  <c r="D9"/>
  <c r="N8"/>
  <c r="M8"/>
  <c r="L8"/>
  <c r="K8"/>
  <c r="J8"/>
  <c r="I8"/>
  <c r="H8"/>
  <c r="G8" s="1"/>
  <c r="F8"/>
  <c r="D8"/>
  <c r="H7"/>
  <c r="G7" s="1"/>
  <c r="F7" s="1"/>
  <c r="D7"/>
  <c r="O6"/>
  <c r="D6"/>
  <c r="J27" i="88" l="1"/>
  <c r="J3" s="1"/>
  <c r="E33"/>
  <c r="E27"/>
  <c r="E31" s="1"/>
  <c r="E3" s="1"/>
  <c r="E27" i="85"/>
  <c r="E33"/>
  <c r="H9" i="88"/>
  <c r="H9" i="85"/>
  <c r="I33" i="88"/>
  <c r="I27"/>
  <c r="I27" i="85"/>
  <c r="I33"/>
  <c r="J11" i="55"/>
  <c r="I11"/>
  <c r="N6"/>
  <c r="M6" s="1"/>
  <c r="L6" s="1"/>
  <c r="K6" s="1"/>
  <c r="J6" s="1"/>
  <c r="K3" i="85"/>
  <c r="K31"/>
  <c r="E32" i="55"/>
  <c r="E8"/>
  <c r="E14"/>
  <c r="E28"/>
  <c r="E7"/>
  <c r="F3" i="85"/>
  <c r="F31"/>
  <c r="P31" i="55"/>
  <c r="O57"/>
  <c r="L9"/>
  <c r="E31" i="85" l="1"/>
  <c r="X11" i="55"/>
  <c r="J31" i="88"/>
  <c r="I31"/>
  <c r="I3"/>
  <c r="I3" i="85"/>
  <c r="I31"/>
  <c r="H27" i="88"/>
  <c r="H33"/>
  <c r="H33" i="85"/>
  <c r="H27"/>
  <c r="G11" i="55"/>
  <c r="G9" i="88"/>
  <c r="G9" i="85"/>
  <c r="J9" s="1"/>
  <c r="H11" i="55"/>
  <c r="K9"/>
  <c r="E3" i="85" l="1"/>
  <c r="H3" i="88"/>
  <c r="H31"/>
  <c r="G33"/>
  <c r="G27"/>
  <c r="G33" i="85"/>
  <c r="G27"/>
  <c r="J27" s="1"/>
  <c r="H31"/>
  <c r="H3"/>
  <c r="I9" i="55"/>
  <c r="F6"/>
  <c r="H6"/>
  <c r="I6"/>
  <c r="I7"/>
  <c r="I26"/>
  <c r="I35"/>
  <c r="I36"/>
  <c r="K7"/>
  <c r="K42" s="1"/>
  <c r="K4" s="1"/>
  <c r="J7"/>
  <c r="J42" s="1"/>
  <c r="J4" s="1"/>
  <c r="L7"/>
  <c r="L42" s="1"/>
  <c r="L4" s="1"/>
  <c r="G6"/>
  <c r="G42" s="1"/>
  <c r="G4" s="1"/>
  <c r="N1"/>
  <c r="N7"/>
  <c r="N42" s="1"/>
  <c r="N4" s="1"/>
  <c r="M7"/>
  <c r="M42" s="1"/>
  <c r="M58" s="1"/>
  <c r="O7"/>
  <c r="O42" s="1"/>
  <c r="O4" s="1"/>
  <c r="P7"/>
  <c r="E6"/>
  <c r="E42" s="1"/>
  <c r="E58" s="1"/>
  <c r="G3" i="85" l="1"/>
  <c r="G31"/>
  <c r="J31" s="1"/>
  <c r="G3" i="88"/>
  <c r="G31"/>
  <c r="F42" i="55"/>
  <c r="F4" s="1"/>
  <c r="P8"/>
  <c r="I42"/>
  <c r="I4" s="1"/>
  <c r="H42"/>
  <c r="H4" s="1"/>
  <c r="X10"/>
  <c r="G58"/>
  <c r="L2"/>
  <c r="Q2" s="1"/>
  <c r="E60"/>
  <c r="E4"/>
  <c r="L58"/>
  <c r="M4"/>
  <c r="J58"/>
  <c r="O58"/>
  <c r="N58"/>
  <c r="K58"/>
  <c r="I58" l="1"/>
  <c r="F58"/>
  <c r="H58"/>
  <c r="F2"/>
</calcChain>
</file>

<file path=xl/comments1.xml><?xml version="1.0" encoding="utf-8"?>
<comments xmlns="http://schemas.openxmlformats.org/spreadsheetml/2006/main">
  <authors>
    <author>nk206-1</author>
  </authors>
  <commentList>
    <comment ref="D13" authorId="0">
      <text>
        <r>
          <rPr>
            <b/>
            <sz val="8"/>
            <color indexed="81"/>
            <rFont val="Tahoma"/>
            <family val="2"/>
          </rPr>
          <t>ควรระบุให้ชัดเจน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" authorId="0">
      <text>
        <r>
          <rPr>
            <sz val="8"/>
            <color indexed="81"/>
            <rFont val="Tahoma"/>
            <family val="2"/>
          </rPr>
          <t>ให้ใช้เกณฑ์มาตรฐานการใช้เงินในโครงการที่กำหนด</t>
        </r>
      </text>
    </comment>
  </commentList>
</comments>
</file>

<file path=xl/sharedStrings.xml><?xml version="1.0" encoding="utf-8"?>
<sst xmlns="http://schemas.openxmlformats.org/spreadsheetml/2006/main" count="25786" uniqueCount="5232">
  <si>
    <t xml:space="preserve">ยุทธศาสตร์ Strategic : </t>
  </si>
  <si>
    <t>S1สุขภาพดี</t>
  </si>
  <si>
    <t xml:space="preserve">วัตถุประสงค์เชิงกลยุทธ :  </t>
  </si>
  <si>
    <t>G102จัดบริการส่งเสริมสุขภาพป้องกันโรคตามปัญหาของพื้นที่</t>
  </si>
  <si>
    <t>กลยุทธ :</t>
  </si>
  <si>
    <t>SO1 ส่งเสริมการจัดบริการด้านสุขภาพโดยวิธีการส่งเสริมสุขภาพแนวใหม่</t>
  </si>
  <si>
    <t>SO3 ส่งเสริมระบบบริการปฐมภูมิ โดยใช้หลักเวชศาสตร์ครอบครัวและ1A4C แบบบูรณาการ (S2-O3)</t>
  </si>
  <si>
    <t xml:space="preserve">ตัวชี้วัดหลัก : </t>
  </si>
  <si>
    <t>ความสำเร็จของการดูแลรักษากลุ่มผู้ป่วยโรคเรื้อรัง</t>
  </si>
  <si>
    <t>KPI รอง :</t>
  </si>
  <si>
    <t>สัดส่วนของจำนวนผู้ป่วยนอกเบาหวาน/ความดันโลหิตสูงที่ไปรับการรักษาที่ ศสม./รพ.สต.&gt;ร้อยละ 50</t>
  </si>
  <si>
    <t>โครงการ</t>
  </si>
  <si>
    <t>โครงการ /กิจกรรม /เป้าหมาย / พื้นที่ดำเนินการ</t>
  </si>
  <si>
    <t>ตัวชี้วัดความสำเร็จ</t>
  </si>
  <si>
    <t>ระยะเวลาดำเนินการ</t>
  </si>
  <si>
    <t>แหล่งงบประมาณ</t>
  </si>
  <si>
    <t>ผู้รับผิดชอบ</t>
  </si>
  <si>
    <t>ผลผลิต out put</t>
  </si>
  <si>
    <t>ผลลัพธ์ out come</t>
  </si>
  <si>
    <t xml:space="preserve">ทีมบุคลากรในรพ ได้แก่ แพทย์ </t>
  </si>
  <si>
    <t>บุคลกรทุกระดับมีความรู้</t>
  </si>
  <si>
    <t>ต.ค 56 - ก.ย 57</t>
  </si>
  <si>
    <t>เงินบำรุงรพ</t>
  </si>
  <si>
    <t xml:space="preserve">วารินทร์ , สินาฎ </t>
  </si>
  <si>
    <t>โรคเรื้อรังร่วมกับทีมสหวิชาชีพและ รพสต เครือข่าย</t>
  </si>
  <si>
    <t>เภสัชกร พยาบาลร่วมกับ</t>
  </si>
  <si>
    <t>ความเข้าใจและปฏิบัติ</t>
  </si>
  <si>
    <t>ค่าอาหารกลางวันของทีมบุคลกร</t>
  </si>
  <si>
    <t xml:space="preserve"> และทีม NCD คปสอ</t>
  </si>
  <si>
    <t>บุคลากรทุกคนในรพสต</t>
  </si>
  <si>
    <t>ได้ถูกต้องในการดูแล</t>
  </si>
  <si>
    <t xml:space="preserve">ทั้ง รพและ รพสตในวันให้บริการ  </t>
  </si>
  <si>
    <t>ระหว่างรพ กับรพสตเพื่อให้เข้าใจและปฏิบัติได้ตรงกัน</t>
  </si>
  <si>
    <t>ที่ให้บริการผู้ป่วยโรคเรื้อรัง</t>
  </si>
  <si>
    <t>ผู้ป่วยโรคเรื้อรัง</t>
  </si>
  <si>
    <t>จำนวน 10 คนๆ 100 บาท</t>
  </si>
  <si>
    <t>จำนวน 40 คน</t>
  </si>
  <si>
    <t xml:space="preserve"> ที่รับบริการอยู่ในรพสต</t>
  </si>
  <si>
    <t>จำนวน  1,000 บาท / ครั้ง</t>
  </si>
  <si>
    <t>บุคลากรทุกระดับ เพื่อให้มความรู้ความเข้าใจ</t>
  </si>
  <si>
    <t>เกี่ยวกับการดูแลรักษาผู้ป่วยโรคเรื้อรัง</t>
  </si>
  <si>
    <t>ผู้รับบริการมีความพึงพอใจ</t>
  </si>
  <si>
    <t>เพื่อให้เข้าใจตรงกัน</t>
  </si>
  <si>
    <t xml:space="preserve">ที่ได้รับบริการใกล้บ้าน </t>
  </si>
  <si>
    <t>จำนวน144 ครั้ง/  ปี</t>
  </si>
  <si>
    <t>= 144,000 บาท / ปี</t>
  </si>
  <si>
    <t>ตามตารางที่กำหนด 12 ครั้ง/เดือน 144 ครั้ง/ ปี</t>
  </si>
  <si>
    <t>แก้ไขเป็นระยะทุก 1-2 เดือน</t>
  </si>
  <si>
    <t>ร่วมกันระหว่างทีมอย่างสม่ำเสมอทุกเดือน</t>
  </si>
  <si>
    <t>SO2 ส่งเสริมการบริการตาม Service Plan โดยทีมวิชาชีพ เพื่อลดการส่งต่อ(s1,2-O2)</t>
  </si>
  <si>
    <t>อัตราการเข้า รพ จากโรคหืด &lt; ร้อยละ 8</t>
  </si>
  <si>
    <t xml:space="preserve"> อายุรแพทย์</t>
  </si>
  <si>
    <t>งาน NCD</t>
  </si>
  <si>
    <t xml:space="preserve">กลุ่มเสี่ยงที่เข้าคลินิกอดบุหรี่ </t>
  </si>
  <si>
    <t>ต.ค.56 - ก.ย 57</t>
  </si>
  <si>
    <t xml:space="preserve">ผู้ป่วยทั่วไปอายุ 15 ปีขึ้นไป </t>
  </si>
  <si>
    <t xml:space="preserve"> สามารถเลิกบุหรี่ได้ร้อยละ 80</t>
  </si>
  <si>
    <t xml:space="preserve"> </t>
  </si>
  <si>
    <t>คลินิกอดบุหรี่</t>
  </si>
  <si>
    <t>ที่มารับบริการผู้ป่วยนอก</t>
  </si>
  <si>
    <t>ที่โรงพยาบาลและกลุ่ม</t>
  </si>
  <si>
    <t>ช่วยลดจำนวนผู้ป่วยรายใหม่</t>
  </si>
  <si>
    <t>ผู้ป่วยโรคเรื้อรังที่รับ</t>
  </si>
  <si>
    <t>ที่ต้องการเลิกให้ส่งเข้าคลินิกอดบุหรี่ทุกราย</t>
  </si>
  <si>
    <t xml:space="preserve"> - ประสานงานกับคลินิกอดบุหรี่  เพื่อวางแผน</t>
  </si>
  <si>
    <t>การรักษาต่อ</t>
  </si>
  <si>
    <t xml:space="preserve"> 4 พัฒนาองค์ความรู้เจ้าหน้าที่ด้วยการ</t>
  </si>
  <si>
    <t>แพทย์ พยาบาล</t>
  </si>
  <si>
    <t xml:space="preserve">เจ้าหน้าที่เข้ารับการ </t>
  </si>
  <si>
    <t>ธ.ค 56</t>
  </si>
  <si>
    <t>จัดอบรมฟื้นฟูวิชาการเรื่องการดูแลผู้ป่วย</t>
  </si>
  <si>
    <t xml:space="preserve"> และเจ้าหน้าที่</t>
  </si>
  <si>
    <t>มีความรู้ความเข้าใจ</t>
  </si>
  <si>
    <t xml:space="preserve"> COPD Asthmaผู้ใหญ่  การดูแลผู้ป่วย asthma , </t>
  </si>
  <si>
    <t>ที่เกี่ยวข้องใน</t>
  </si>
  <si>
    <t xml:space="preserve"> เกี่ยวกับการดูแลผู้ป่วย</t>
  </si>
  <si>
    <t>ค่าอาหารว่างและอาหารกลางวัน</t>
  </si>
  <si>
    <t xml:space="preserve"> เด็กและวัยรุ่น การฟื้นฟูสมรรถภาพปอด</t>
  </si>
  <si>
    <t>การดูแลผู้ป่วย</t>
  </si>
  <si>
    <t xml:space="preserve"> COPD, Asthma ผู้ใหญ่</t>
  </si>
  <si>
    <t xml:space="preserve">  40 คน x 100 บาท  </t>
  </si>
  <si>
    <t>จำนวน  40 คน</t>
  </si>
  <si>
    <t>และasthma เด็กและวัยรุ่น</t>
  </si>
  <si>
    <t xml:space="preserve">   = 4,000 บาท</t>
  </si>
  <si>
    <t>ค่าวัสดุ อุปกรณ์  1,000 บาท</t>
  </si>
  <si>
    <t xml:space="preserve"> เครื่องตรวจสมรรถภาพปอด( spirometry )</t>
  </si>
  <si>
    <t xml:space="preserve">ค่า mouth piece จำนวน100 </t>
  </si>
  <si>
    <t>และเพิ่มการฟื้นฟูสมรรถภาพปอด</t>
  </si>
  <si>
    <t>ชิ้น x 85 บาท =8,500 บาท</t>
  </si>
  <si>
    <t xml:space="preserve"> - ส่งเจ้าหน้าที่ฝึกอบรมที่สมาคมอุรเวชช์ </t>
  </si>
  <si>
    <t>เจ้าหน้าที่ผู้รับผิดชอบ</t>
  </si>
  <si>
    <t>ผู้ป่วยที่ได้รับการ</t>
  </si>
  <si>
    <t>พ.ย 56  -ก.ย.57</t>
  </si>
  <si>
    <t xml:space="preserve"> ค่า futter สำหรับการ</t>
  </si>
  <si>
    <t>จันทร์เพ็ญ</t>
  </si>
  <si>
    <t>แห่งประเทศไทยเพื่อฝึกทักษะ</t>
  </si>
  <si>
    <t>งาน COPD 1 คน</t>
  </si>
  <si>
    <t xml:space="preserve">ตรวจสมรรถภาพปอด </t>
  </si>
  <si>
    <t xml:space="preserve">ตรวจspiromrtry จำนวน   20 ชื้น </t>
  </si>
  <si>
    <t>การตรวจสมรรถภาพปอดที่ถูกต้อง</t>
  </si>
  <si>
    <t>สามารถวินิจฉัยแยกโรค</t>
  </si>
  <si>
    <t xml:space="preserve"> 20 x 200 บาท= 4,000 บาท</t>
  </si>
  <si>
    <t xml:space="preserve">ผู้ป่วย COPD   asthma </t>
  </si>
  <si>
    <t>ค่า syringe calibration spiromrtry</t>
  </si>
  <si>
    <t>โดยจัดลำดับการตรวจตามความเร่งด่วน</t>
  </si>
  <si>
    <t>ทุกรายที่แพทย์ส่งวินิจฉัย</t>
  </si>
  <si>
    <t xml:space="preserve"> = 500 บาท</t>
  </si>
  <si>
    <t>ด้วยการสอนสาธิตการออกกำลังกายพร้อม</t>
  </si>
  <si>
    <t xml:space="preserve"> ผู้ป่วย COPD </t>
  </si>
  <si>
    <t>ผู้ป่วยCOPD ทุกราย</t>
  </si>
  <si>
    <t xml:space="preserve">ค่ากรวยจราจร เพื่อทดสอบ </t>
  </si>
  <si>
    <t>นักกายภาพ</t>
  </si>
  <si>
    <t xml:space="preserve"> ประเมินสมรรถภาพปอดด้วยการเดิน 6MW</t>
  </si>
  <si>
    <t>ที่มารับบริการ</t>
  </si>
  <si>
    <t>ที่ได้เข้าโปรแกรม</t>
  </si>
  <si>
    <t>2  อันx 350 =  700 บาท</t>
  </si>
  <si>
    <t xml:space="preserve"> ( ศิรัญญา )</t>
  </si>
  <si>
    <t>(  six minute walk )</t>
  </si>
  <si>
    <t>ในวันคลินิก</t>
  </si>
  <si>
    <t>กุมารแพทย์</t>
  </si>
  <si>
    <t>คลินิกเด็ก</t>
  </si>
  <si>
    <t>ตึกกุมาร</t>
  </si>
  <si>
    <t>แพทย์ พยาบาล และ</t>
  </si>
  <si>
    <t xml:space="preserve">ทีมมีความรู้ เข้าใจใน </t>
  </si>
  <si>
    <t>เจ้าหน้าที่ที่เกี่ยวข้อง</t>
  </si>
  <si>
    <t xml:space="preserve"> CPG,  flow chart,care map</t>
  </si>
  <si>
    <t>ในการดูแลผู้ป่วย</t>
  </si>
  <si>
    <t>สามารถปฏิบัติได้จริง</t>
  </si>
  <si>
    <t xml:space="preserve">ค่า VDO  , ป้ายไวนิล </t>
  </si>
  <si>
    <t>ได้ผ่านขั้นตอนflow chart ทุกขั้นตอน</t>
  </si>
  <si>
    <t xml:space="preserve"> 1000 บาท</t>
  </si>
  <si>
    <t>บุคลากรทางการแพทย์</t>
  </si>
  <si>
    <t>ที่ดูแลผู้ป่วยสามารถ</t>
  </si>
  <si>
    <t>ให้ความรู้และคำปรึกษาแก่ผู้ป่วย</t>
  </si>
  <si>
    <t>แก่ผู้ป่วยและครอบครัวทั้ง OPD และ IPD</t>
  </si>
  <si>
    <t>และครอบครัวได้อย่างถูกต้อง</t>
  </si>
  <si>
    <t xml:space="preserve"> การดูแลรักษาโรคหืดเบื้องต้นและการใช้อุปกรณ์</t>
  </si>
  <si>
    <t>พ่นยาให้แก่ผู้ป่วยและครอบครัว รวมทั้งจัด</t>
  </si>
  <si>
    <t>ประเมินผลความรู้ในการดูแลตนเอง</t>
  </si>
  <si>
    <t>โดยจะจัดที่คลินิกasthma เด็กทุกวันพุธช่วงเช้า</t>
  </si>
  <si>
    <t xml:space="preserve"> follow up form ขึ้น</t>
  </si>
  <si>
    <t>ประชาชนมีสุขภาพดี</t>
  </si>
  <si>
    <t>ร้อยละของผู้ป่วยเบาหวานที่ได้รับการคัดกรองจอประสาทตา ร้อยละ 60</t>
  </si>
  <si>
    <t>ร้อยละของประชาชนอายุ 60 ปีขึ้นไปได้รับการคัดกรองตาต้อกระจก  ร้อยละ 80 ( KPI  service plan  เขต )</t>
  </si>
  <si>
    <t>ต.ค56</t>
  </si>
  <si>
    <t xml:space="preserve">สุธาสินี  แววตา </t>
  </si>
  <si>
    <t xml:space="preserve">ได้แก่ การคัดกรอง การดูแลรักษาโดยพยาบาลเวชปฏิบัติทางตา </t>
  </si>
  <si>
    <t>ระบบการติดตามและการส่งต่อ</t>
  </si>
  <si>
    <t xml:space="preserve"> และทีม </t>
  </si>
  <si>
    <t>NCD คปสอ</t>
  </si>
  <si>
    <t>มโนรมย์ในการค้นหาผู้ป่วยตาต้อกระจกเพื่อส่งต่อให้ได้รับ</t>
  </si>
  <si>
    <t>ต.ค - พ.ย</t>
  </si>
  <si>
    <t>การรักษาโดยเร็ว ดังนี้</t>
  </si>
  <si>
    <t xml:space="preserve"> - กลุ่มสูงอายุ  VA &lt; 6/60 ส่งพบจักษุแพทย์รพศูนย์หากไม่สะดวก</t>
  </si>
  <si>
    <t>ในการเดินทางไปรักษา นัดพบจักษุแพทย์ รพ.คริสเตียนมโนรมย์</t>
  </si>
  <si>
    <t xml:space="preserve"> -  ทุกกลุ่มอายุที่มีปัญหาเรื่องสายตา ส่งตรวจ รพ ศุภมิตรเสนา</t>
  </si>
  <si>
    <t>3. ค้นหาความผิดปกติทางตาในกลุ่มเจ้าหน้าที่ รพ. เช่น</t>
  </si>
  <si>
    <t>ม.ค 57</t>
  </si>
  <si>
    <t>ภาวะสายตาผิดปกติ  ต้อหิน และการถ่ายจอประสาทตา</t>
  </si>
  <si>
    <t>4   วางแผนร่วมกับเจ้าหน้าที่คลินิกพิเศษ (ARV) เพื่อค้นหาผู้ป่วย</t>
  </si>
  <si>
    <t>5. พัฒนาองค์ความรู้พยาบาล และเจ้าหน้าที่ใน รพสต.ด้วยการจัด</t>
  </si>
  <si>
    <t xml:space="preserve">พยาบาลและเจ้าหน้าที่ใน </t>
  </si>
  <si>
    <t>ผู้เข้าอบรมมีความรู้ ความเข้าใจ</t>
  </si>
  <si>
    <t xml:space="preserve"> ธ.ค.56</t>
  </si>
  <si>
    <t xml:space="preserve">ค่าอาหารกลางวันอาหารว่าง </t>
  </si>
  <si>
    <t xml:space="preserve"> จัดอบรมเกี่ยวกับ ดูแลรักษาผู้ป่วยโรคตาเบื้องต้น</t>
  </si>
  <si>
    <t>รพสต. 40 คน</t>
  </si>
  <si>
    <t>และสามารถปฏิบัติการดูแลรักษา</t>
  </si>
  <si>
    <t>40 คน x100  บาท = 4,000</t>
  </si>
  <si>
    <t>ผู้ป่วยโรคตาถูกต้อง</t>
  </si>
  <si>
    <t xml:space="preserve"> (บรูณาการร่วมกับงาน NCD.)</t>
  </si>
  <si>
    <t>ใช้งบกองทุนโรคเรื้อรัง</t>
  </si>
  <si>
    <t xml:space="preserve">  - จัดเตรียมเครื่องมือ และจัดหาอุปกรณ์ที่จำเป็นในการคัดกรอง</t>
  </si>
  <si>
    <t>โรคตาต่างๆ ให้เพียงพอและพร้อมใช้</t>
  </si>
  <si>
    <t>ผู้ป่วยเบาหวานและผู้สูงอายุได้</t>
  </si>
  <si>
    <t xml:space="preserve"> สนับสนุนค่าอาหารกลางวันของทีม</t>
  </si>
  <si>
    <t>ทีมNCD คปสอ</t>
  </si>
  <si>
    <t>ต่อเนื่อง</t>
  </si>
  <si>
    <t>&gt; ร้อยละ 80 ได้รับ</t>
  </si>
  <si>
    <t xml:space="preserve">เจ้าหน้าที่รพ  ,รพสต และ อสม </t>
  </si>
  <si>
    <t xml:space="preserve"> - พัฒนารูปแบบการจัดเก็บข้อมูลการตัดกรองทั้งจากภายนอก</t>
  </si>
  <si>
    <t xml:space="preserve">รับการตรวจคัดกรองโรคทางตา </t>
  </si>
  <si>
    <t>ที่ร่วมออกคัดกรองตาต้อกระจกและ</t>
  </si>
  <si>
    <t xml:space="preserve"> (รพ. ศุภมิตรเสนา) และข้อมูลภายใน (รพสต. และ รพ.) ให้เป็น</t>
  </si>
  <si>
    <t>และได้รับการดูแลรักษาอย่าง</t>
  </si>
  <si>
    <t>จอประสาทตาในชุมชน หมู่บ้านละ</t>
  </si>
  <si>
    <t>ระบบ เชื่อมต่อ และใช้ประโยชน์ได้ง่าย</t>
  </si>
  <si>
    <t xml:space="preserve"> รวดเร็ว ถูกต้อง เหมาะสม</t>
  </si>
  <si>
    <t xml:space="preserve"> 200 บาทจำนวน 145 หมู่บ้าน</t>
  </si>
  <si>
    <t>เป็นเงิน  145 x200 = 29,000 บาท</t>
  </si>
  <si>
    <t>(งบเงินบำรุง รพ / งบสนับสนุนเรื่องตา)</t>
  </si>
  <si>
    <t>ปกติของระดับสายตา ผู้ป่วยได้อย่างแม่นยำและมีคุณภาพ</t>
  </si>
  <si>
    <t>G1 ประชาชนมีสุขภาวะดี</t>
  </si>
  <si>
    <t xml:space="preserve">G101 จัดบริการส่งเสริมสุขภาพป้องกันโรคตามชุดสิทธิประโยชน์/G102จัดบริการส่งเสริมสุขภาพป้องกันโรคตามปัญหาของพื้นที่ </t>
  </si>
  <si>
    <t>SO3 ส่งเสริมระบบบริการปฐมภูมิโดยใช้หลักเวชศาสตร์ครอบครัวและ1A4Cแบบบูรณาการ</t>
  </si>
  <si>
    <t>ความสำเร็จของการส่งเสริมสุขภาพกลุ่มผู้สูงอายุและผู้พิการ/ความสำเร็จของการดูแลรักษากลุ่มผู้ป่วยโรคเฉียบพลันและโรคเรื้อรัง</t>
  </si>
  <si>
    <t>จำนวนคนพิการได้รับบริการฟื้นฟูสมรรถภาพเพิ่มขึ้น</t>
  </si>
  <si>
    <t>คนพิการประเภทการเคลื่อนไหว(ติดเตียง)ได้รับการดูแลช่วยเหลือและฟื้นฟูสุขภาพจากนักกายภาพ</t>
  </si>
  <si>
    <t>กายภาพบำบัดใกล้ชิดชุมชน (Half way care)</t>
  </si>
  <si>
    <t>ผู้ป่วยเข้าถึงบริการมากขึ้น</t>
  </si>
  <si>
    <t>ผู้ป่วย ผู้ดูแลสามารถดูแล</t>
  </si>
  <si>
    <t>ทุกวันพุธ-พฤหัส-ศกร์</t>
  </si>
  <si>
    <t>วรรณวิษา แสวงผล</t>
  </si>
  <si>
    <t xml:space="preserve">รพสต.เนินเพิ่ม รพสต.ยางโกลน รพสต.นาจาน </t>
  </si>
  <si>
    <t>ฟื้นฟูสุขภาพได้เอง</t>
  </si>
  <si>
    <t>ต.ค 56-ก.ย 57</t>
  </si>
  <si>
    <t xml:space="preserve">รพสต.หนองกะท้าว รพสต.บ้านพร้าว </t>
  </si>
  <si>
    <t>G101จัดบริการส่งเสริมสุขภาพป้องกันโรคตามชุดสิทธิประโยชน์</t>
  </si>
  <si>
    <t>ความสำเร็จของการส่งเสริมสุขภาพกลุ่มผู้สูงอายุและผู้พิการ</t>
  </si>
  <si>
    <t>1.คัดเลือกผู้ป่วยเข้าโครงการและออกเยี่ยมบ้าน</t>
  </si>
  <si>
    <t>ผู้ป่วยระยะกึ่งเฉียบพลัน</t>
  </si>
  <si>
    <t>ลดความพิการที่จะเกิดขึ้น</t>
  </si>
  <si>
    <t>พ.ย 56 - ส.ค 57</t>
  </si>
  <si>
    <t>สปสช.</t>
  </si>
  <si>
    <t>สุวนัย แสงราช</t>
  </si>
  <si>
    <t xml:space="preserve">ฟื้นฟู้ผู้ป่วยอย่างต่อเนื่อง 2 ครั้งต่อสัปดาห์ </t>
  </si>
  <si>
    <t>และกึ่งเฉียบพลันได้รับการฟื้นฟู</t>
  </si>
  <si>
    <t>เป็นเวลาต่อเนื่อง 6 สัปดาห์ต่อคน</t>
  </si>
  <si>
    <t>อย่างต่อเนื่อง 30 คน</t>
  </si>
  <si>
    <t xml:space="preserve">ก.ย 57 </t>
  </si>
  <si>
    <t>110 ผู้พิการทางการเคลื่อนไหว ได้รับบริการครบถ้วน (ร้อยละ 100 ภายใน 3-5 ปี)</t>
  </si>
  <si>
    <t xml:space="preserve">1.จัดซื้อกายอุปกรณ์และอุปกรณ์ช่วยเดินต่างๆ ได้แก่ </t>
  </si>
  <si>
    <t>ผู้ป่วยได้รับอุปกรณ์ช่วยเหลือ</t>
  </si>
  <si>
    <t>ไม้เท้าขาเดียว ไม้เท้าสามขา ไม้ค้ำยันรักแร้ รถเข็น</t>
  </si>
  <si>
    <t>ที่จำเป็น</t>
  </si>
  <si>
    <t>คอกฝึกเดิน ฟองน้ำรองตัว จุกยาง ไม้เท้าขาว</t>
  </si>
  <si>
    <t>เจ้าหน้าที่ด้านสุขภาพ</t>
  </si>
  <si>
    <t>การประเมินผ่านมาตรฐาน</t>
  </si>
  <si>
    <t>S1 สุขภาพดี</t>
  </si>
  <si>
    <t>G102 จัดบริการส่งเสริมสุขภาพป้องกันโรคตามปัญหาของพื้นที่</t>
  </si>
  <si>
    <t>ความสำเร็จของการดูแล ของการดูแล รักษากลุ่มผู้ป่วยโรคเรื้อรัง</t>
  </si>
  <si>
    <t>ผู้ป่วยผิดนัดลดลง</t>
  </si>
  <si>
    <t>พ.ย 56-ก.ย 57</t>
  </si>
  <si>
    <t>งบ PP ,เงินบำรุง รพ.</t>
  </si>
  <si>
    <t>คณะกรรมการ</t>
  </si>
  <si>
    <t>ผู้ป่วยอาการกำเริบซ้ำลดลง</t>
  </si>
  <si>
    <t xml:space="preserve"> -ค่าอาหาร focus group 5 ตำบลๆละ</t>
  </si>
  <si>
    <t>สุขภาพจิต คปสอ.</t>
  </si>
  <si>
    <t>ความตระหนักต่อ</t>
  </si>
  <si>
    <t>30 คนๆละ 4 ครั้งๆละ 1 วันละ 100 บาท</t>
  </si>
  <si>
    <t>ปัณพร</t>
  </si>
  <si>
    <t>วิภาภรณ์</t>
  </si>
  <si>
    <t>ในพื้นที่บริการอำเภอนครไทย นำร่อง 5 ตำบล</t>
  </si>
  <si>
    <t>จิตเวชและการฟื้นฟู</t>
  </si>
  <si>
    <t>ยุภาพรรณ</t>
  </si>
  <si>
    <t xml:space="preserve">ได้แก่ ตำบลบ้านพร้าว ตำบลบ่อโพธิ์ ตำบลห้วยเฮี๊ย </t>
  </si>
  <si>
    <t>ที่เหมาะสมของชุมชน</t>
  </si>
  <si>
    <t xml:space="preserve">ตำบลบ้านแยงและนาบัว </t>
  </si>
  <si>
    <t xml:space="preserve"> เพื่อค้นหา สาเหตุและแก้ไขปัญหา ผู้ป่วยอาการกำเริบ</t>
  </si>
  <si>
    <t xml:space="preserve">ผู้ป่วยจิตเวชอาการกำเริบ </t>
  </si>
  <si>
    <t>1ผู้ป่วยจิตเวชเร่ร่อน</t>
  </si>
  <si>
    <t>1.ชุมชนเห็นความสำคัญ</t>
  </si>
  <si>
    <t>ได้รับการดูแล</t>
  </si>
  <si>
    <t>ของการดูแลผู้ป่วยจิตเวช</t>
  </si>
  <si>
    <t>2. ท้องถิ่น/ชุมชน</t>
  </si>
  <si>
    <t>2.ชุมชนมีแนวทางการ</t>
  </si>
  <si>
    <t>1 วันๆละ 100 บาท  = 4,000 บาท</t>
  </si>
  <si>
    <t>ยังไม่ได้รับความช่วยเหลือจากท้องถิ่น</t>
  </si>
  <si>
    <t>เห็นความสำคัญของ</t>
  </si>
  <si>
    <t>ป้องกัน แก้ไข</t>
  </si>
  <si>
    <t>การให้ความช่วยเหลือ</t>
  </si>
  <si>
    <t>ผู้ป่วยจิตเวชเร่ร่อน</t>
  </si>
  <si>
    <t xml:space="preserve">ในด้านการรักษา การส่งต่อ </t>
  </si>
  <si>
    <t>การหาที่พักพิง(สถานสงเคราะห์) ในรายที่ไม่มีญาติ</t>
  </si>
  <si>
    <t>เพื่อให้ความช่วยเหลืออย่างรวดเร็ว</t>
  </si>
  <si>
    <t>และประชาชนในพื้นที่ได้รับทราบ</t>
  </si>
  <si>
    <t>อัตราการฆ่าตัวตายสำเร็จลดลง</t>
  </si>
  <si>
    <t>อัตราการพยายามฆ่าตัวตายลดลง</t>
  </si>
  <si>
    <t>ผู้มีความเสี่ยงต่อการฆ่า</t>
  </si>
  <si>
    <t xml:space="preserve"> ผู้ที่มีความผิดปกติ</t>
  </si>
  <si>
    <t>ตัวตายได้รับการป้องกัน</t>
  </si>
  <si>
    <t>รับการคัดกรองอย่างรวดเร็ว</t>
  </si>
  <si>
    <t xml:space="preserve">  - ค่าอาหารว่าง ในการจัดกิจกรรม</t>
  </si>
  <si>
    <t>อย่างเหมาะสม</t>
  </si>
  <si>
    <t xml:space="preserve"> - ค่าวัสดุ คู่มือ 2,000 บาท</t>
  </si>
  <si>
    <t xml:space="preserve"> - Sentence  Completion Test </t>
  </si>
  <si>
    <t xml:space="preserve"> - SCL 90</t>
  </si>
  <si>
    <t xml:space="preserve"> - Rorschach  Inkblot Test </t>
  </si>
  <si>
    <t>ร้อยละ วัยรุ่นหญิงที่มีปัญหาสุขภาพจิตมีแนวทางการแก้ไขปัญหาอย่างเหมาะสม</t>
  </si>
  <si>
    <t>วัยรุ่นหญิงได้รับการประเมิน</t>
  </si>
  <si>
    <t>ผลกระทบจากพฤติกรรม</t>
  </si>
  <si>
    <t>เพื่อแก้ไขปัญหาพฤติกรรมที่ไม่เหมาะสม</t>
  </si>
  <si>
    <t>ปัญหาสุขภาพจิตตั้งแต่เริ่ม</t>
  </si>
  <si>
    <t>ที่ไม่เหมาะสมลดลง</t>
  </si>
  <si>
    <t xml:space="preserve">  -ค่าอาหารว่าง Focus Group จำนวน</t>
  </si>
  <si>
    <t>1.ประสานโรงเรียน/สถานศึกษา เพื่อคัดกรอง</t>
  </si>
  <si>
    <t>แรก และมีแนวทางการแก้ไข</t>
  </si>
  <si>
    <t xml:space="preserve">เช่น การมีเพศสัมพันธ์ </t>
  </si>
  <si>
    <t>ปัญหาสุขภาพจิตในวัยรุ่นหญิง</t>
  </si>
  <si>
    <t>การตั้งครรภ์</t>
  </si>
  <si>
    <t>2.ประเมินด้านบุคลิกภาพ ความสัมพันธ์ด้านต่างๆ</t>
  </si>
  <si>
    <t xml:space="preserve">3.Focus  Group ในวัยรุ่นหญิง เพื่อหาสาเหตุ </t>
  </si>
  <si>
    <t xml:space="preserve">แนวทางการแก้ไข </t>
  </si>
  <si>
    <t>4.R2R เพื่อแก้ไขปัญหาสุขภาพจิตในวัยรุ่นหญิง</t>
  </si>
  <si>
    <t>เพื่อแก้ไขปัญหาการฆ่าตัวตาย เครียด ซึมเศร้า</t>
  </si>
  <si>
    <t>การตั้งครรภ์  การมีเพศสัมพันธ์ก่อนวัยอันควร</t>
  </si>
  <si>
    <t>ผู้ให้การปรึกษา</t>
  </si>
  <si>
    <t>ผู้มีปัญหาสุขภาพได้</t>
  </si>
  <si>
    <t>ได้รับการฟื้นฟูฯศักยภาพ</t>
  </si>
  <si>
    <t>รับการให้การปรึกษา</t>
  </si>
  <si>
    <t>เพื่อติดตามความก้าวหน้า ในการให้การปรึกษา</t>
  </si>
  <si>
    <t>และสามารถให้การปรึกษา</t>
  </si>
  <si>
    <t>และการดูแลที่เหมาะสม</t>
  </si>
  <si>
    <t>ในผู้มีปัญหาสุขภาพต่างๆ และปัญหา อุปสรรค</t>
  </si>
  <si>
    <t>ในผู้มีปัญหาสุขภาพได้</t>
  </si>
  <si>
    <t>ครอบคลุม</t>
  </si>
  <si>
    <t>G3 ผู้ปฏิบัติงานมีคุณภาพและมีความสุข</t>
  </si>
  <si>
    <t>G303 สร้างขวัญกำลังใจให้มีความสุขในการทำงาน</t>
  </si>
  <si>
    <t xml:space="preserve"> บุคลากร</t>
  </si>
  <si>
    <t>บุคลากรมีความสุข</t>
  </si>
  <si>
    <t>มีทัศนคติที่ดี สัมพันธภาพ</t>
  </si>
  <si>
    <t>การทำงานเป็นทีม</t>
  </si>
  <si>
    <t>ที่ดีต่อกัน</t>
  </si>
  <si>
    <t xml:space="preserve"> 45 คนๆละ 3วันๆละ 100 บาท  </t>
  </si>
  <si>
    <t xml:space="preserve">ทำงานร่วมกัน </t>
  </si>
  <si>
    <t xml:space="preserve"> - ค่าตอบแทนวิทยากร จำนวน 57,600 บาท</t>
  </si>
  <si>
    <t xml:space="preserve"> - ค่าเดินทางวิทยากร 10,000 บาท</t>
  </si>
  <si>
    <t xml:space="preserve"> - ค่าที่พักวิทยากร 5,000 บาท</t>
  </si>
  <si>
    <t xml:space="preserve">รวมทั้งสิ้น 136,600 บาท </t>
  </si>
  <si>
    <t>G304 สร้างบุคลากรที่มีสมรรถนะสูง</t>
  </si>
  <si>
    <t xml:space="preserve">KPI รอง    </t>
  </si>
  <si>
    <t>ชื่อแผนงาน/โครงการ  อบรมการให้รหัสโรคและรหัสหัตถการ</t>
  </si>
  <si>
    <t>จัดอบรมแก่พยาบาล</t>
  </si>
  <si>
    <t xml:space="preserve"> 1.กลุ่มงานPCU.นครไทย</t>
  </si>
  <si>
    <t>เข้าอบรมกว่า60%</t>
  </si>
  <si>
    <t>ให้รหัสโรค/หัตถการ</t>
  </si>
  <si>
    <t>ก.พ.57-มี.ค.57</t>
  </si>
  <si>
    <t>เงินสวัสดิการ</t>
  </si>
  <si>
    <t>1.นางอัมพร หาญแก้ว</t>
  </si>
  <si>
    <t>ตามเกณฑ์/มีข้อบกพร่อง</t>
  </si>
  <si>
    <t>อาหารว่าง</t>
  </si>
  <si>
    <t>2.น.ส.ณัฐพร บัวดี</t>
  </si>
  <si>
    <t>น้อยกว่า50%</t>
  </si>
  <si>
    <t>60คนx15=900บาท</t>
  </si>
  <si>
    <t>และวิทยากรรับเชิญ</t>
  </si>
  <si>
    <t>2.แผนกอุบัติเหตุและฉุกเฉิน</t>
  </si>
  <si>
    <t>เข้าอบรมกว่า80%</t>
  </si>
  <si>
    <t>คุณ...</t>
  </si>
  <si>
    <t>Wardชาย</t>
  </si>
  <si>
    <t>Ward หญิง</t>
  </si>
  <si>
    <t>ห้องคลอด</t>
  </si>
  <si>
    <t>ตึกเด็ก</t>
  </si>
  <si>
    <t>นางวารุวรรณ พานาแก้ว</t>
  </si>
  <si>
    <t xml:space="preserve">ตำแหน่ง พยาบาลวิชาชีพชำนาญการ                                                                                                               ตำแหน่ง </t>
  </si>
  <si>
    <t>ชื่อแผนงาน/โครงการ  พัฒนาการลงทะเบียนผู้มีสิทธิ</t>
  </si>
  <si>
    <t xml:space="preserve">    </t>
  </si>
  <si>
    <t>1.ติดตามเอกสารเด็กแรกเกิดที่เกิดในโรงพยาบาล ดำเนินการ</t>
  </si>
  <si>
    <t>เด็กแรกเกิดที่ไม่ใช่สิทธิ</t>
  </si>
  <si>
    <t>เด็กไทยที่เกิดในรพ.ที่พ่อแม่ไม่ใช่</t>
  </si>
  <si>
    <t>ต.ค.56-ก.ย.57</t>
  </si>
  <si>
    <t>1.ชัญญานุช จันทะคีรี</t>
  </si>
  <si>
    <t>ลงทะเบียนสิทธิก่อนจำหน่ายจากโรงพยาบาล</t>
  </si>
  <si>
    <t>ข้าราชการ/อปท.</t>
  </si>
  <si>
    <t>สิทธิข้าราชการ/อปท.</t>
  </si>
  <si>
    <t>2.ทุกคนในแผนก</t>
  </si>
  <si>
    <t>ได้รับการลงทะเบียน&gt;=100%</t>
  </si>
  <si>
    <t>2.จัดทำข้อมูลเพื่อส่งเบิกกรณีเด็กแรกเกิดกรณีผู้ป่วยใน</t>
  </si>
  <si>
    <t>ขอเลขClaimครบถ้วน/ทันเวลา</t>
  </si>
  <si>
    <t>ให้ครบถ้วน/ถูกต้อง</t>
  </si>
  <si>
    <t>3.ตรวจสอบสิทธิผู้ป่วยในให้ครบถ้วนและถูกต้อง</t>
  </si>
  <si>
    <t>ผู้ป่วยในทุกคน</t>
  </si>
  <si>
    <t>ขอเลขอนุมัติครบถ้วน/ทันเวลา</t>
  </si>
  <si>
    <t>2.เจ้าหน้าที่ที่อยู่เวรนอกเวลาราชการ</t>
  </si>
  <si>
    <t>4.ลงทะเบียนผู้มีสิทธิข้าราชการและพนักงานส่วนท้องถิ่น</t>
  </si>
  <si>
    <t>สิทธิอปท.มี634คน</t>
  </si>
  <si>
    <t>สิทธิอปท.มาลงทะเบียนจ่ายตรง&gt;90%</t>
  </si>
  <si>
    <t>งบกระดาษปกติ</t>
  </si>
  <si>
    <t>1.งานIT.</t>
  </si>
  <si>
    <t>2.พัฒธยา ฤกษ์พิชัย</t>
  </si>
  <si>
    <t>5.ติดตามข้อมูลการมารับบริการและจัดการข้อมูล หากยังไม่ได้</t>
  </si>
  <si>
    <t>นอกเวลราชการสิทธิ</t>
  </si>
  <si>
    <t>ทุกวันจัทร์-พุธ-ศุกร์</t>
  </si>
  <si>
    <t>วารุวรรณ พานาแก้ว</t>
  </si>
  <si>
    <t>ลงทะเบียนจ่ายตรง(อปท.)</t>
  </si>
  <si>
    <t>20/22/24</t>
  </si>
  <si>
    <t>นโยบายไม่ให้เก็บเงินผู้ป่วย</t>
  </si>
  <si>
    <t xml:space="preserve">รวมเป็นเงิน </t>
  </si>
  <si>
    <t>ชื่อแผนงาน/โครงการ  พัฒนาการส่งเบิกชดเชยค่ารักษาพยาบาลทุกกลุ่มกองทุน</t>
  </si>
  <si>
    <t>1.ศึกษาข้อมูลการได้รับเงินชดเชย</t>
  </si>
  <si>
    <t>ในแต่ละปีและเกณฑ์การรับชดเชย</t>
  </si>
  <si>
    <t>ปี2556 *ผู้ป่วยนอกกรณีPalliative care</t>
  </si>
  <si>
    <t>ข้อมูลผู้ป่วยที่เข้า</t>
  </si>
  <si>
    <t>1.ข้อมูลผู้ป่วยที่เข้าเกณฑ์</t>
  </si>
  <si>
    <t>เก็บรวบรวมข้อมูล</t>
  </si>
  <si>
    <t>2ผู้รับผิดชอบฝ่ายเภสัชกรรม</t>
  </si>
  <si>
    <t>ที่เบิกชุดทำแผลและออกซิเจน</t>
  </si>
  <si>
    <t>เกณฑ์มีข้อมูลครบ</t>
  </si>
  <si>
    <t>ได้ส่งเบิกชดเชย</t>
  </si>
  <si>
    <t>ส่งเบิกตามเวลาที่กำหนด</t>
  </si>
  <si>
    <t>3.การเงินที่รับผิดชอบ(ประกายดาว)</t>
  </si>
  <si>
    <t>2.ศึกษาวิธีการใช้โปรแกรม(E-claim)</t>
  </si>
  <si>
    <t>1.งานIT.ของรพ.</t>
  </si>
  <si>
    <t>ซึ่งใช้ส่งเบิกทุกสิทธิ ยกเว้นประกันสังคม ทั้งผู้ป่วยนอกและผู้ป่วยใน</t>
  </si>
  <si>
    <t>2.น.ส.ณัฐพร บัวดี/วารุววณ พานาแก้ว</t>
  </si>
  <si>
    <t>3.พัฒธยา ฤกษ์พิชัย/ชัญญานุช จันทะคีรี</t>
  </si>
  <si>
    <t>4.อมลวรรณ สีขำ</t>
  </si>
  <si>
    <t>3.ตรวจสอบข้อมูลผู้ป่วยใน โดย</t>
  </si>
  <si>
    <t>ดูความถูกต้อง รหัสโรค /หัตถการ/ค่ารักษา</t>
  </si>
  <si>
    <t>พยาบาล/ข้อมูลอื่นๆที่สำคัญ</t>
  </si>
  <si>
    <t>3.นางวารุวรรณ พานาแก้ว</t>
  </si>
  <si>
    <t>4.ส่งเบิกให้ทันเวลา(30วันหลังรับบริการ</t>
  </si>
  <si>
    <t>และหลังจำหน่าย)</t>
  </si>
  <si>
    <t>5.ตรวจสอบข้อมูลหลังส่งเบิกและ</t>
  </si>
  <si>
    <t>ข้อมูลREP.ได้รับการ</t>
  </si>
  <si>
    <t>.ข้อมูลที่ส่งเบิกผ่าน</t>
  </si>
  <si>
    <t>3-5วันหลังจากส่งข้อมูล</t>
  </si>
  <si>
    <t>1.น.ส.ณัฐพร บัวดี/วารุววณ พานาแก้ว</t>
  </si>
  <si>
    <t>แก้ไขหากมีข้อบกพร่อง(ดูREP)</t>
  </si>
  <si>
    <t>Download</t>
  </si>
  <si>
    <t>การตรวจสอบ/แก้ไขและมีรายงานพึงรับ</t>
  </si>
  <si>
    <t>2.พัฒธยา ฤกษ์พิชัย/ชัญญานุช จันทะคีรี</t>
  </si>
  <si>
    <t>6.ติดตามรายงานการโอนเงินและ</t>
  </si>
  <si>
    <t>ติดตามรายงาน</t>
  </si>
  <si>
    <t>ข้อมูลปฏิเสธจ่ายลดลง</t>
  </si>
  <si>
    <t>1เดือน หลังได้รับข้อมูลREP.</t>
  </si>
  <si>
    <t>ขออุทธรณ์กรณีติดDeny(ปฏิเสธจ่ายเงิน)</t>
  </si>
  <si>
    <t>G103 ส่งเสริมให้มีสถานที่และบริบทอื้อต่อการส่งเสริมสุขภาพทุกกลุ่มวัย</t>
  </si>
  <si>
    <t>SO1 ส่งเสริมการจัดบริการด้านสุขภาพโดยวิธีการส่งเสริมสุขภาพแนวใหม่(S2,3-O1)</t>
  </si>
  <si>
    <t>ความสำเร็จของการดำเนินงานส่งเสริมสถานที่และบริบทอื้อต่อการส่งเสริมสุขภาพทุกกลุ่มวัย</t>
  </si>
  <si>
    <t>ร้อยละของสถานบริการสาธารณสุขและส่งเสริมสุขภาพปลอดบุหรี่ (เท่ากับ 100)</t>
  </si>
  <si>
    <t>ร้อยละของโรงพยาบาล, โรงพยาบาลส่งเสริมสุขภาพระดับตำบล, สถานพยาบาลเอกชน, ร้านยามีมาตรฐานการห้ามสูบบุหรี่ในสถานบริการ (เท่ากับ 100)</t>
  </si>
  <si>
    <t>สถานบริการสาธารณสุขปลอดบุหรี่</t>
  </si>
  <si>
    <t>1.วางแผนการปฎิบัติงาน</t>
  </si>
  <si>
    <t>โรงพยาบาล, โรงพยาบาลส่งเสริม</t>
  </si>
  <si>
    <t>พ.ค</t>
  </si>
  <si>
    <t>มิ.ย</t>
  </si>
  <si>
    <t>มิย-กค</t>
  </si>
  <si>
    <t>4.สรุปผลการตรวจประเมิน</t>
  </si>
  <si>
    <t>สค</t>
  </si>
  <si>
    <t>1.อาหารสดปลอดภัยจากสารปนเปื้อน 6 ชนิด (ร้อยละ 95)  2.ร้านอาหาร/แผงลอยจำหน่ายอาหารผ่านเกณฑ์ประเมิน CFGT/Food safety (ร้อยละ 80)</t>
  </si>
  <si>
    <t>ประชาชนปลอดภัย อาหารไร้สารปนเปื้อน</t>
  </si>
  <si>
    <t>1.วางแผนปฎิบัติงาน</t>
  </si>
  <si>
    <t xml:space="preserve">อาหารสดปลอดภัยจากสารปนเปื้อน </t>
  </si>
  <si>
    <t>ประชาชนในพื้นที่ได้บริโภคอาหาร</t>
  </si>
  <si>
    <t>ตค</t>
  </si>
  <si>
    <t>ภญ.อุไรวรรณ คำภาพิลา</t>
  </si>
  <si>
    <t>≥ ร้อยละ 95</t>
  </si>
  <si>
    <t>พย</t>
  </si>
  <si>
    <t>ค่าเอกสารและวัสดุ</t>
  </si>
  <si>
    <t>1.ผลิตภัณฑ์สุขภาพที่จำหน่ายในร้านชำมีฉลากถูกต้อง (ร้อยละ 90)  2.ร้านชำที่มีผลิตภัณฑ์สุขภาพมีฉลากถูกต้องผ่านเกณฑ์ที่กำหนด ร้อยละ 50</t>
  </si>
  <si>
    <t>มีค</t>
  </si>
  <si>
    <t xml:space="preserve">ค่าอาหารว่าง </t>
  </si>
  <si>
    <t>มิย</t>
  </si>
  <si>
    <t>กค</t>
  </si>
  <si>
    <t>ร้อยละของผู้ประกอบการอาหารแปรรูปที่บรรจุในภาชนะพร้อมจำหน่ายได้รับอนุญาตตามเกณฑ์ Primary GMP (ไม่น้อยกว่า 70 ของผู้ที่มายื่นขออนุญาต)</t>
  </si>
  <si>
    <t>Primary GMP</t>
  </si>
  <si>
    <t>สถานที่ผลิตอาหารฯ ได้รับอนุญาต</t>
  </si>
  <si>
    <t>เมย</t>
  </si>
  <si>
    <t>ตามเกณฑ์ Primary GMP ร้อยละ 70</t>
  </si>
  <si>
    <t>พค</t>
  </si>
  <si>
    <t>ของผู้ประกอบการที่ยื่นขออนุญาต</t>
  </si>
  <si>
    <t>3.ตรวจประเมินสถานที่ผลิตอาหารฯ โดยใช้เกณฑ์</t>
  </si>
  <si>
    <t xml:space="preserve">ร้อยละสถานศึกษาดำเนินกิจกรรม อย.น้อย ตามเกณฑ์ที่กำหนด (รร.มัธยมศึกษา ร้อยละ 70, รร.ประถมศึกษาขยายโอกาส ร้อยละ 70, </t>
  </si>
  <si>
    <t>รร.ประถมศึกษา ร้อยละ 15) และผ่านเกณฑ์มาตรฐานโรงเรียน อย.น้อยในระดับดีขึ้นไป ร้อยละ 30</t>
  </si>
  <si>
    <t>อย.น้อย อำเภอนครไทย</t>
  </si>
  <si>
    <t>1.ประชุมคณะทำงานชี้แจงแนวทางการดำเนินงาน</t>
  </si>
  <si>
    <t>1.การเข้าร่วมกิจกรรมของนักเรียน</t>
  </si>
  <si>
    <t>1.มีชมรม to  be number oneและมีการดำเนิน</t>
  </si>
  <si>
    <t xml:space="preserve">อย.น้อย อำเภอนครไทย </t>
  </si>
  <si>
    <t>อย่างต่อเนื่อง 5 โรงเรียน</t>
  </si>
  <si>
    <t>งานอย่างต่อเนื่อง</t>
  </si>
  <si>
    <t>2.มีกิจกรรมจัดภูมิคุ้มกันทางจิต</t>
  </si>
  <si>
    <t>2.ผู้เข้าร่วมกิจกรรมลดละสารเสพติดลดลง</t>
  </si>
  <si>
    <t>และป้องกันยาเสพติดอย่างต่อเนื่อง</t>
  </si>
  <si>
    <t>และมีทักษะอยู่ร่วมกับผู้อื่น</t>
  </si>
  <si>
    <t>3.ดำเนินกิจกรรมโครงการ อย.น้อยในโรงเรียน</t>
  </si>
  <si>
    <t>4.ประเมินและให้คำแนะนำโรงเรียนที่ดำเนินกิจกรรม</t>
  </si>
  <si>
    <t>อย.น้อยตามเกณฑ์มาตฐาน</t>
  </si>
  <si>
    <t>ความสำเร็จของการส่งเสริมสุขภาพกลุ่มเด็กปฐมวัย</t>
  </si>
  <si>
    <t xml:space="preserve">มีทะเบียนข้อมูลเด็ก0-5ปี </t>
  </si>
  <si>
    <t>ข้อมูลเด็ก 0-5 ปีถูกต้องและเปนปัจจุบัน</t>
  </si>
  <si>
    <t>ไม่ใช้งบประมาณ</t>
  </si>
  <si>
    <t>ผู้ที่มารับบริการบริการที่คลินิกสุขภาพเด็กดี รพร.นครไทยได้รับบริการตามมาตรฐาน</t>
  </si>
  <si>
    <t>คลินิกสุขภาพเด็กดีผ่านเกณฑ์มาตรฐานสายใยรักแห่งครอบครัว</t>
  </si>
  <si>
    <t xml:space="preserve">พ.ย.56-ธ.ค.56 (ปรับระบบบริการคลินิก) </t>
  </si>
  <si>
    <t>ผู้ปกครองมีความรู้ความเข้าใจเกี่ยวกับการกระตุ้นพัฒนาการตามวัยอย่างเหมาะสม</t>
  </si>
  <si>
    <t>WO1 พัฒนาการจัดการด้านสุขภาพเชิงรุกโดยส่งเสริมบทบาทกรรมการสุขภาพอำเภอและชุมชนเป็นเจ้าภาพร่วม (W6 -O3)</t>
  </si>
  <si>
    <t>ความสำเร็จของการดูแลรักษากลุ่มผู้ป่วยโรคเรื่อรัง</t>
  </si>
  <si>
    <t>ร้อยละของสตรีกลุ่มเป้าหมายได้รับการตรวจคัดกรองมะเร็งปากมดลูก  สะสมถึงปี 2557&gt;=80%</t>
  </si>
  <si>
    <t>ร้อยละของสตรี 30-70 ปี มีการตรวจเต้านมด้วยตัวเองพบผิดปกติ ได้รับการยืนยันตรวจจาก จนท. (100 %)</t>
  </si>
  <si>
    <t>อัตราตายจากโรคมะเร็งตับ ไม่เกิน 24 ต่อประชากรแสนคน</t>
  </si>
  <si>
    <t>ต.ค.๕๖ - ก.ย.๕๗</t>
  </si>
  <si>
    <t>กองทุนสุขภาพตำบล</t>
  </si>
  <si>
    <t>พิมพ์ชนก</t>
  </si>
  <si>
    <t>กลุ่มเป้าหมาย</t>
  </si>
  <si>
    <t xml:space="preserve"> ธ.ค.๕๖</t>
  </si>
  <si>
    <t>รับการคัดกรองในแต่ละโรคตามเกณฑ์</t>
  </si>
  <si>
    <t>หรือในกลุ่มเสี่ยงที่ตรวจคัดกรองมะเร็ง</t>
  </si>
  <si>
    <t xml:space="preserve">ความเจ็บปวด </t>
  </si>
  <si>
    <t>การดูแลผู้ป่วยโรคมะเร็ง</t>
  </si>
  <si>
    <t>รพ.สต. / จิตอาสา / อปท.</t>
  </si>
  <si>
    <t>แกนนำสุขภาพสามารถให้ความรู้และ</t>
  </si>
  <si>
    <t>ร้อยละของประชาชนอายุ 15 ปีขึ้นไปได้รับการคัดกรองเบาหวาน/ความดันโลหิตสูง&gt;90</t>
  </si>
  <si>
    <t>จำนวนประชากรกลุ่มเสี่ยงเข้ารับ</t>
  </si>
  <si>
    <t>ต.ค.๕๖ - ธ.ค.๕๗</t>
  </si>
  <si>
    <t xml:space="preserve"> การตัดกรอง DM HT &gt; ร้อยละ  90</t>
  </si>
  <si>
    <t>การจัดกิจกรรมปรับเปลี่ยนพฤติกรรมในการดูแลกลุ่มเสี่ยง</t>
  </si>
  <si>
    <t>และกลุ่มป่วยโรคเรื้อรังในชุมชนเพือ่ให้เกิดความมั่นใจ</t>
  </si>
  <si>
    <t>ม.ค - เม.ย. ๕๗</t>
  </si>
  <si>
    <t>ในการดูแลอย่างถูกต้อง เหมาะสม เกิดการดำเนินการต่อเนื่อง</t>
  </si>
  <si>
    <t>ร่วมจัดกิจกรรมปรับเปลี่ยนพฤติกรรม</t>
  </si>
  <si>
    <t>กองทุน</t>
  </si>
  <si>
    <t>น.ส.ผกากรอง อุปนันไชย</t>
  </si>
  <si>
    <t>มีการจัดตั้งคณะกรรมการดำเนินงาน</t>
  </si>
  <si>
    <t>มีเป้าหมายในการดำเนินงาน</t>
  </si>
  <si>
    <t>เพื่อให้ผู้ป่วยโรคเรื้อรัง ผู้พิการ</t>
  </si>
  <si>
    <t>ผู้ป่วยวัณโรคในเขตพื้นที่รับผิดชอบ</t>
  </si>
  <si>
    <t>3.จัดทำแผนการเยี่ยมบ้าน โดยแบ่งการเยี่ยมดังนี้</t>
  </si>
  <si>
    <t xml:space="preserve">  Home  Health  Care</t>
  </si>
  <si>
    <t>3.1เยี่ยมบ้านในพื้นที่เขตตำบลนครไทย ดำเนินการ</t>
  </si>
  <si>
    <t>3.2เยี่ยมบ้านในเขตพื้นที่อำเภอนครไทย ดำเนินการ</t>
  </si>
  <si>
    <t>3.3เยี่ยมบ้านในเขตพื้นที่อำเภอนครไทย ดำเนินการ</t>
  </si>
  <si>
    <t>โดยทีมสหวิชาชีพ ปั่นสู้โรค ในวันจันทร์-วันพฤหัสบดี</t>
  </si>
  <si>
    <t>ความสำเร็จของการดูแลรักษากลุ่มผู้ป่วยโรคติดต่อ</t>
  </si>
  <si>
    <t>2. อัตราตรวจพบผู้ป่วยวัณโรคปอดรายใหม่เสมหะพบเชื้อ≥ ร้อยละ 70 ของจำนวนผู้ป่วยวัณโรคที่คาดว่าจะมีในชุมชน (66 ต่อแสนประชากร)</t>
  </si>
  <si>
    <t xml:space="preserve"> -อัตราของความสำเร็จการรักษาผู้ป่วยวัณโรคปอดรายใหม่เสมหะพบเชื้อ ≥ ร้อยละ 88</t>
  </si>
  <si>
    <t xml:space="preserve"> -อัตราการขาดยาในผู้ป่วยวัณโรคปอดรายใหม่เสมหะพบเชื้อ ≤ ร้อยละ 3</t>
  </si>
  <si>
    <t>โครงการเฝ้าระวังและแก้ไขปัญหาวัณโรค อำเภอนครไทย</t>
  </si>
  <si>
    <t>โครงการเฝ้าระวังและแก้ไขปัญหาวัณโรคอำเภอนครไทย</t>
  </si>
  <si>
    <t xml:space="preserve"> ม.ค.57</t>
  </si>
  <si>
    <t xml:space="preserve">จนท.ในโรงพยาบาลทุกแผนก </t>
  </si>
  <si>
    <t>จนท.โรงพยาบาลทุกแห่ง และจนท.รพ.สต.ทุกแห่ง</t>
  </si>
  <si>
    <t>ต.ค. 56 - ก.ย.57</t>
  </si>
  <si>
    <t xml:space="preserve"> -ค่าอาหารกลางวันและอาหารว่าง</t>
  </si>
  <si>
    <t>และจนท.รพ.สต.ทุกแห่ง</t>
  </si>
  <si>
    <t>สามารถดำเนินงานวัณโรคได้ตามเกณฑ์มาตรฐาน</t>
  </si>
  <si>
    <t>คลินิกวัณโรคมีการดำเนินงานตามมาตรฐาน</t>
  </si>
  <si>
    <t xml:space="preserve">คลินิกวัณโรคผ่านการประเมินตามมาตรฐาน </t>
  </si>
  <si>
    <t>ตามเกณฑ์ของสปสช.และกรมควบคุมโรค คลินิกวัณโรค รพร.นครไทย</t>
  </si>
  <si>
    <t>≥ ร้อยละ 90</t>
  </si>
  <si>
    <t>ติดตามเยี่ยมบ้าน โดยจนท.ในระยะเข้มข้น</t>
  </si>
  <si>
    <t>ผู้ป่วยได้รับการประเมินสุขภาพแบบองค์รวม</t>
  </si>
  <si>
    <t>ต.ค.56 - ก.ย.57</t>
  </si>
  <si>
    <t>จนท.รพสต</t>
  </si>
  <si>
    <t>ทุกรายที่ขึ้นทะเบียนในปีงบประมาณ 2557</t>
  </si>
  <si>
    <t>และได้รับการempowment ในการรักษา</t>
  </si>
  <si>
    <t>มีการคัดกรองผู้มีอาการสงสัยวัณโรค</t>
  </si>
  <si>
    <t xml:space="preserve">ผลการคัดกรองผู้มีอาการสงสัยวัณโรคครอบคลุม </t>
  </si>
  <si>
    <t xml:space="preserve"> -ค่าเอกสารและวัสดุในการคัดกรอง</t>
  </si>
  <si>
    <t xml:space="preserve">ผู้สูงอายุ , ผู้ป่วยโรคเบาหวาน อำเภอนครไทย </t>
  </si>
  <si>
    <t>ครอบคลุมทุกกลุ่มเป้าหมาย</t>
  </si>
  <si>
    <t>อัตราการขาดยาในผู้ป่วยวัณโรคปอดรายใหม่</t>
  </si>
  <si>
    <t>เพื่อติดตามกำกับการกินยาอย่างต่อเนื่อง</t>
  </si>
  <si>
    <t xml:space="preserve"> TB ครอบคลุมทุกพื้นที่</t>
  </si>
  <si>
    <t>เสมหะพบเชื้อ ≤ร้อยละ 3</t>
  </si>
  <si>
    <t>ผู้ป่วยวัณโรคดื้อยาได้รับการสนับสนุน</t>
  </si>
  <si>
    <t>ผู้ป่วยไม่มีภาวะทุพโภชนาการ</t>
  </si>
  <si>
    <t xml:space="preserve"> -อาหารเสริม 15 บาท/วัน </t>
  </si>
  <si>
    <t>งบประมาณจากมูลนิธิโรงพยาบาลฯ</t>
  </si>
  <si>
    <t>ค่าอาหาร</t>
  </si>
  <si>
    <t>x 30 วัน x 12 เดือน เป็นเงิน</t>
  </si>
  <si>
    <t>รวมเป็นเงิน 5,400 บาท</t>
  </si>
  <si>
    <t>ร้อยละความทันเวลาของการรายงานเฝ้าระวังทางระบาดวิทยา (รง.506 )</t>
  </si>
  <si>
    <t>โครงการเฝ้าระวังและควบคุมโรคติดต่ออุบัติใหม่ให้มีประสิทธิภาพ</t>
  </si>
  <si>
    <t>สำรวจเฝ้าระวังพื้นที่กันชน ร้านอาหารและเขตแรงงาน</t>
  </si>
  <si>
    <t>ความคลอบคลุมไม่น้อยกว่า</t>
  </si>
  <si>
    <t>ค่าอาหารครั้งละ10 คนๆละ 100 บาท</t>
  </si>
  <si>
    <t>อพยพ(ตำบลบ้านแยง,บ้านพร้าว,ห้วยเฮี้ย,เนินเพิ่ม,น้ำกุ่ม</t>
  </si>
  <si>
    <t>ร้อยละ 95</t>
  </si>
  <si>
    <t>จำนวน 10 วัน เป็นเงิน 10,000บาท</t>
  </si>
  <si>
    <t>รร.ราชประชาฯ,รร.บางกลางท่าว,ร้านอาหาร )</t>
  </si>
  <si>
    <t>ค่าเชื้อเพลิง ครั้งละ 1,000 บาท</t>
  </si>
  <si>
    <t>และเจ้าหน้าที่สาธารณสุขในอำเภอนครไทย</t>
  </si>
  <si>
    <t>รวม 10 ครั้งเป็นเงิน 10,000 บาท</t>
  </si>
  <si>
    <t>พ.ย.56 และ ก.พ.57</t>
  </si>
  <si>
    <t>3. กิจกรรมเฝ้าระวังตอบโต้ภาวะฉุกเฉินในโรคติดต่อที่สำคัญ</t>
  </si>
  <si>
    <t>ในพท.เสี่ยง PP 57</t>
  </si>
  <si>
    <t>3.1 จัดเตรียมวัสดุอุปกรณ์ควบคุมโรคให้พร้อมใช้</t>
  </si>
  <si>
    <t>ออกควบคุมโรคทันเวลา100%</t>
  </si>
  <si>
    <t xml:space="preserve">  มค .- ตค.57</t>
  </si>
  <si>
    <t>(รถยนต์รพ. และ รถยนต์ สสอ. )</t>
  </si>
  <si>
    <t>พัฒนาศักยภาพ ประชุมเชิงปกิบัติการ</t>
  </si>
  <si>
    <t>ความคลอบคุม 100 %</t>
  </si>
  <si>
    <t>มีระบบรายงาน ศูนย์ฯ</t>
  </si>
  <si>
    <t>อัตราป่วยด้วยโรคไข้เลือดออกลดลงหรือไม่เกินเกณฑ์ที่กำหนด</t>
  </si>
  <si>
    <t>ทีม SRRTระดับอำเภอผ่านเกณฑ์ประเมินมาตรฐาน SRRT และมาตรฐานไข้เลือดออก</t>
  </si>
  <si>
    <t>ก่อนเกิดโรค</t>
  </si>
  <si>
    <t>1. พัฒนาระบบข้อมูลข่าวสารและระบาดวิทยาระดับอำเภอ</t>
  </si>
  <si>
    <t>1.1 จัดทำระบบข้อมูลรายงานทางระบาดวิทยาให้มีคุณภาพ</t>
  </si>
  <si>
    <t>ส่งข้อมูลทาง line SRRT</t>
  </si>
  <si>
    <t>ความทันเวลา &gt;ร้อยละ 95</t>
  </si>
  <si>
    <t>15-30 พย.2557</t>
  </si>
  <si>
    <t>ใช้งบ ร่วมกับงาน สป./ปี 57</t>
  </si>
  <si>
    <t xml:space="preserve"> ศศิพร/ ทีม SRRT นครไทย</t>
  </si>
  <si>
    <t xml:space="preserve">1.2 เผยแพร่สถานการณ์เพื่อกระตุ้นเตือนชุมชน </t>
  </si>
  <si>
    <t>วารสารสุขภาพSRRT ทุกเดือน</t>
  </si>
  <si>
    <t>งาน สป.สสจ พล.</t>
  </si>
  <si>
    <t>เผยแพร่สถานการณ์เพื่อกระตุ้นเตือนชุมชนผ่านวิทยุ</t>
  </si>
  <si>
    <t>ผ่านการปรพะชุมผู้นำฯ/หน.ส่วน</t>
  </si>
  <si>
    <t>กระจายเสียง/ประกวดสปอร์ตโฆษณารณรงค์ไข้เลือดออก</t>
  </si>
  <si>
    <t>วิทยุชุมชนฯ/เวปไซด์หน่วยงาน</t>
  </si>
  <si>
    <t xml:space="preserve">  (เช่าชั่วโมงจัดรายการ/ของที่ระลึกแก่สถานีฯ )</t>
  </si>
  <si>
    <t>ท้องถิ่นเพิ่มลิงค์ฯเวป</t>
  </si>
  <si>
    <t>2. จัดหาวัสดุ/ครุภัณฑ์ ในการป้องกันและควบคุมโรค</t>
  </si>
  <si>
    <t>2.1 สำรวจและบำรุงรักษาเครื่องมือ อุปกรณ์ วัสดุ ให้พร้อมใช้</t>
  </si>
  <si>
    <t xml:space="preserve"> -จัดเตรียมอะไหล่สำรองสำหรับเครื่องพ่นฯ</t>
  </si>
  <si>
    <t xml:space="preserve">  ตรวจวัดประสิทธิภาพฯ</t>
  </si>
  <si>
    <t>ผ่านมาตรฐาน.&gt;ร้อยละ90</t>
  </si>
  <si>
    <t xml:space="preserve"> พย. 2556</t>
  </si>
  <si>
    <t xml:space="preserve">งานตอบโต้ภาวะฉุกเฉินฯ  </t>
  </si>
  <si>
    <t xml:space="preserve">   ทำสต๊อกวัสดุควบคุมโรค/ทราย/พันธุ์ปลากินลูกน้ำ</t>
  </si>
  <si>
    <t xml:space="preserve">  เครื่องพ่น ULV</t>
  </si>
  <si>
    <t>และพร้อมใช้</t>
  </si>
  <si>
    <t xml:space="preserve"> ศคร.9 พล</t>
  </si>
  <si>
    <t>2.2 มีการบริหารจัดการเครื่องพ่นกลางโดยมีผู้รับผิดชอบที่ชัดเจน</t>
  </si>
  <si>
    <t>2.3 จัดหาวัสดุ ในการวินิจฉัย ป้องกันและควบคุมโรค</t>
  </si>
  <si>
    <t>มีการเตรียมวัสดุ คร. ในสอ.</t>
  </si>
  <si>
    <t xml:space="preserve">ร้อยละ 100 </t>
  </si>
  <si>
    <t>ได้รับสนับสนุนทรายฯจาก อบจ.พล.</t>
  </si>
  <si>
    <t>ในแต่ละสถานบริการฯ/ท้องถิ่น(น้ำยา,ทราย,ยาทากันยุง)</t>
  </si>
  <si>
    <t xml:space="preserve">และพร้อมใช้ </t>
  </si>
  <si>
    <t xml:space="preserve">2.4 จัดหารถยนต์ในการออกปฏิบัติงานของ SRRT </t>
  </si>
  <si>
    <t>ออกควบคุมโรคใน24 ชม.</t>
  </si>
  <si>
    <t>ใช้งบร่วมกับงาน PPA(56)./กองทุนฯปี 57</t>
  </si>
  <si>
    <t xml:space="preserve"> สมศักดิ์</t>
  </si>
  <si>
    <t>(รถยนต์ติดเครื่องพ่นและรถยนต์ออกปฺฎิบัติงานทั่วไป)</t>
  </si>
  <si>
    <t xml:space="preserve">   โดยรถยนต์ รพ. 1-2 คัน</t>
  </si>
  <si>
    <t>3. การกำจัดลูกน้ำยุงลายอย่างมีประสิทธิภาพ</t>
  </si>
  <si>
    <t>3.1 รณรงค์กวาดล้างลูกน้ำยุงลายตามสัปดาห์รณรงค์</t>
  </si>
  <si>
    <t xml:space="preserve">ทุกตำบลจัดรณรงค์ 3 ครั้ง </t>
  </si>
  <si>
    <t xml:space="preserve"> ค่า  BI , HI  ลดลง &lt; 10</t>
  </si>
  <si>
    <t>มีค. พค. มิย.57</t>
  </si>
  <si>
    <t xml:space="preserve"> ทีม SRRTอำเภอ</t>
  </si>
  <si>
    <t>3.2 war room ทีม SRRT เพื่อประเมินสถานการณ์ก่อนเกิด</t>
  </si>
  <si>
    <t xml:space="preserve">    ในระหว่างการจัดกิจกรรมรณรงค์ทุกครั้ง</t>
  </si>
  <si>
    <t>4. พัฒนา/ฟื้นฟู SRRT ตำบล( แนวใหม่/ประเมิน SRRT )</t>
  </si>
  <si>
    <t>4.1 จัดประชุมเชิงปฏิบัติการแนวทางป้องกันและควบคุมโรคแก่หน่วยงาน</t>
  </si>
  <si>
    <t xml:space="preserve"> ปลัด อบต./เทศบาล</t>
  </si>
  <si>
    <t>มีแผนปฏิบัติการ DHF ระดับ</t>
  </si>
  <si>
    <t xml:space="preserve"> ก.พ. 57</t>
  </si>
  <si>
    <t>ค่าอาหารกลางวัน/อาหารว่าง  30 คน</t>
  </si>
  <si>
    <t xml:space="preserve"> ท้องถิ่นและอำเภอนครไทย/ท้องถิ่นอำเภอลัติดตามในประชุม หน.ส่วนฯ</t>
  </si>
  <si>
    <t>(ห้องประชุม อบต.ห้วยเฮี้ย/อบต.เนินเพิ่ม</t>
  </si>
  <si>
    <t>ท้องถิ่นเฉพาะกิจ</t>
  </si>
  <si>
    <t>คนละ 100 เป็นเงิน 3,000 บาท</t>
  </si>
  <si>
    <t>ค่าวัสดุประกอบการอบรม 2,000 บาท</t>
  </si>
  <si>
    <t xml:space="preserve">        เป็นเงิน 5,000 บาท</t>
  </si>
  <si>
    <t>4.2 พัฒนา SRRT ระดับตำบล / อปท./รร. ประชุมเชิงปฏิบัติการฯ</t>
  </si>
  <si>
    <t>พนักงาน อปท. จำนวน 40 คน</t>
  </si>
  <si>
    <t xml:space="preserve"> มีทักษะในการควบคุมโรค</t>
  </si>
  <si>
    <t>ค่าอาหารกลางวัน/อาหารว่าง  50 คน</t>
  </si>
  <si>
    <t>ทีมSRRTอำเภอ</t>
  </si>
  <si>
    <t>ทักษะครู ก.  พนักงานควบคุมโรคฯ/นักการฯ</t>
  </si>
  <si>
    <t>รวม 1 วัน (อปท.ละ 3 คน)</t>
  </si>
  <si>
    <t>ไม่น้อยกว่าร้อยละ90</t>
  </si>
  <si>
    <t>คนละ 100 เป็นเงิน 5,000 บาท</t>
  </si>
  <si>
    <t xml:space="preserve"> มีเครือข่าย/แนวทางในการ </t>
  </si>
  <si>
    <t>ค่าตอบแทนวิทยากรหลักสูตร(เหมาจ่าย )</t>
  </si>
  <si>
    <t>ควบคุมรคโ</t>
  </si>
  <si>
    <t>วันละ 2,000 บาท</t>
  </si>
  <si>
    <t>ค่าวัสดุประกอบการอบรม 3,000 บาท</t>
  </si>
  <si>
    <t>4.5 พัฒนา SRRT ระดับโรงเรียน /ประชุมเชิงปฏิบัติการฯ</t>
  </si>
  <si>
    <t xml:space="preserve">    7 โรงเรียนพื้นที่เสี่ยง</t>
  </si>
  <si>
    <t>มีระบบรายงานโรค/ส่งต่อข้อมูล</t>
  </si>
  <si>
    <t xml:space="preserve">  มีค 57</t>
  </si>
  <si>
    <t xml:space="preserve">   สอนเริมในวิชาสุขศึกษา/หน้าเสาธง</t>
  </si>
  <si>
    <t>ทักษะครู ก.  แก่นักเรียนใน รร.เสี่ยงฯ</t>
  </si>
  <si>
    <t>สะดวกในการเข้าควบคุมโรค</t>
  </si>
  <si>
    <t xml:space="preserve"> ที่ประชุมเขตพื้นที่การศึกษาฯ</t>
  </si>
  <si>
    <t>ระหว่างเกิดโรค</t>
  </si>
  <si>
    <t>5. SRRT ระดับอำเภอออกปฏิบัติงาน</t>
  </si>
  <si>
    <t>5.1 เข้าควบคุมโรคในพื้นที่ที่เกิดการระบาดของโรครุนแรง</t>
  </si>
  <si>
    <t xml:space="preserve">20 เหตุการณ์ </t>
  </si>
  <si>
    <t>ทันเวลาใน 24ชม.</t>
  </si>
  <si>
    <t>สมศักดิ์/ชัยรัตน์</t>
  </si>
  <si>
    <t xml:space="preserve">      ตั้งแต่รายแรกของหมู่บ้าน</t>
  </si>
  <si>
    <t>และคลอบคลุมครบถ้วน</t>
  </si>
  <si>
    <t xml:space="preserve"> นิกร ชลธิชา</t>
  </si>
  <si>
    <t>5.2 จัดกิจกรรมกวาดล้างลูกน้ำยุงลายในจุดเฝ้าระวังพิเศษ 7 จุด</t>
  </si>
  <si>
    <t>โรงเรียน 7 โรงเรียนๆละ 3 ครั้ง</t>
  </si>
  <si>
    <t xml:space="preserve">ได้แก่ โรงเรียนนครไทย(มัธยม) ,โรงเรียนนาบัววิทยา , </t>
  </si>
  <si>
    <t>รวม 3 วัน</t>
  </si>
  <si>
    <t>โรงเรียนราชประชานุเคราะห์ 23 , วิทยาลัยการอาชีพนครไทย,</t>
  </si>
  <si>
    <t xml:space="preserve">โรงเรียนอนุบาลจันทรา , โรงเรียนอนุบาลศึกษาวิทย์ </t>
  </si>
  <si>
    <t xml:space="preserve"> โรงเรียนบางกลางท่าววิทยา</t>
  </si>
  <si>
    <t>5.3 จัดประชุม war room ทุกเดือนในวาระประชุมประจำเดือน</t>
  </si>
  <si>
    <t xml:space="preserve">  SRRT 31 คน รวม 12 ครั้ง</t>
  </si>
  <si>
    <t>แนวทางในการควบคุมโรค.และ</t>
  </si>
  <si>
    <t>เข้าวาระประชุมประจำเดือน/คปสอ.นครไทย</t>
  </si>
  <si>
    <t xml:space="preserve"> สสอ./นอภ.นครไทย</t>
  </si>
  <si>
    <t>5.4.สถานบริการสาธารณสุขดำเนินงานควบคุมป้องกันโรค</t>
  </si>
  <si>
    <t xml:space="preserve">  21สถานบริการ/รพร.นครไทย </t>
  </si>
  <si>
    <t>สามารถเขียนรายงานสอบสวนโรค</t>
  </si>
  <si>
    <t xml:space="preserve">         เงินบำรุงของแต่ละสถานบริการ</t>
  </si>
  <si>
    <t xml:space="preserve"> ทีม SRRT ภาวุท</t>
  </si>
  <si>
    <t>ได้ตามมาตรฐานไข้เลือดออก ทันเวลา</t>
  </si>
  <si>
    <t>มีการเขียนรายงานการสอบสวนโรค1ฉบับ</t>
  </si>
  <si>
    <t xml:space="preserve"> ถูกต้อง ทันเวลา</t>
  </si>
  <si>
    <t xml:space="preserve">   สมศักดิ์</t>
  </si>
  <si>
    <t>5.5. สนับสนุนการใช้ภูมิปัญญาท้องถิ่นในการป้องกันควบคุมโรค</t>
  </si>
  <si>
    <t xml:space="preserve">5.6 จัดตั้งธนาคารปลากินลูกน้ำเพื่อเป็นจุดกระจายปลาสู่ชุมชน </t>
  </si>
  <si>
    <t>- ตัวชี้วัด 1 อสม 1 บ่อเลี้ยงปลากินลูกน้ำ/ 1 ชุมชน</t>
  </si>
  <si>
    <t>145หมู่บ้าน /อสม</t>
  </si>
  <si>
    <t>- ** 1 สอ.  1 บ่อปลากินลูกน้ำ **</t>
  </si>
  <si>
    <t>21 สถานบริการเพื่อใช้ในการควบคุมโรค</t>
  </si>
  <si>
    <t>5.7 การปลูกตะไคร้หอม,ผลมะกรูด,กับดักยุง</t>
  </si>
  <si>
    <t>หลังเกิดโรค</t>
  </si>
  <si>
    <t>6. จัดมหกรรมความสำเร็จในการดำเนินงานควบคุมป้องกัน</t>
  </si>
  <si>
    <t xml:space="preserve">   โรคไข้เลือดออกอำเภอนครไทยปี2556 ในงานปักธงชัย/วันกำนัน/ผญบ.</t>
  </si>
  <si>
    <t xml:space="preserve">  ปลัด/อบต 1 รางวัล</t>
  </si>
  <si>
    <t>ได้ภาคีในการควบคุมโรค</t>
  </si>
  <si>
    <t xml:space="preserve"> พย 56</t>
  </si>
  <si>
    <t xml:space="preserve"> SRRTตำบลเข้มแข็ง 1รางวัล</t>
  </si>
  <si>
    <t xml:space="preserve">- จัดนิทรรศการ จัดบู๊ทนวัตกรรม ในงานปักธงชัย </t>
  </si>
  <si>
    <t>- ประกวดนวัตกรรม ควบคุมโรค /ตอบปัญหาชิงรางวัล</t>
  </si>
  <si>
    <t>ประชาชนทั่วไป/โรงเรียน/หน่วยงานท้องถิ่น</t>
  </si>
  <si>
    <t>นำนวัตกรรมมาใช้ควบคุม/</t>
  </si>
  <si>
    <t>ป้องกันโรคตามวิถีคนนครไทย</t>
  </si>
  <si>
    <t>1.การจัดตั้งชมรมจิตอาสาราชประชาสมาสัย</t>
  </si>
  <si>
    <t>นายทัศนะ ศรีสุราษฎร์</t>
  </si>
  <si>
    <t>พื้นที่ตำบลนำร่องที่มีผู้ป่วยย้อนหลัง 10 ปี</t>
  </si>
  <si>
    <t>นายภาวุฒิ ปานเกิด</t>
  </si>
  <si>
    <t>SRRT อำเภอนครไทย</t>
  </si>
  <si>
    <t>2.การประชุมติดตามความก้าวหน้า</t>
  </si>
  <si>
    <t>รวมแผน SRRT</t>
  </si>
  <si>
    <t>ธ.ค. , มี.ค. , มิ.ย. , ก.ย.</t>
  </si>
  <si>
    <t>การดำเนินงานโรคเรื้อนทุกไตรมาส</t>
  </si>
  <si>
    <t>จิตอาสาฯ , เจ้าหน้าที่ , อปท. จำนวน 30 คน</t>
  </si>
  <si>
    <t>ห้องประชุม สสอ.นครไทย</t>
  </si>
  <si>
    <t>3.การคัดกรองค้นหาผู้ป่วยโรคเรื้อนในชุมชน</t>
  </si>
  <si>
    <t>รวมข้อ 1</t>
  </si>
  <si>
    <t>ที่มีผู้ป่วยอยู่ในพื้นที่ย้อนหลัง 10 ปี</t>
  </si>
  <si>
    <t>หมู่ 1 ตำบลบ้านพร้าว</t>
  </si>
  <si>
    <t>สัดส่วนของผู้ป่วยมะเร็งปากมดลูกระยะที่ 1 และ 2 ต่อผู้ป่วยมะเร็งปากมดลูกทั้งหมด</t>
  </si>
  <si>
    <t>ร้อยละของสตรี 30-70 ปี มีการตรวจเต้านมด้วยตัวเอง &gt;=80 %</t>
  </si>
  <si>
    <t>ร้อยละของสตรี 30-60 ปี ได้รับการตรวจคัดกรองมะเร็งปากมดลูก  สะสมถึงปี 2557 &gt;= 80 %</t>
  </si>
  <si>
    <t>1. ให้ความรู้และสอนการตรวจมะเร็งเต้านมแก่อสม.</t>
  </si>
  <si>
    <t>1. ร้อยละของประชากรกลุ่มเสี่ยงได้รับ</t>
  </si>
  <si>
    <t>คณะกรรมการมะเร็ง</t>
  </si>
  <si>
    <t>ความรู้เกี่ยวกับการป้องกันโรคมะเร็ง</t>
  </si>
  <si>
    <t>เครือข่าย อ.นครไทย</t>
  </si>
  <si>
    <t>7,500 คน</t>
  </si>
  <si>
    <t>200 คน</t>
  </si>
  <si>
    <t>เสี่ยงและสัญญาณอันตรายทุกรพ.สต.</t>
  </si>
  <si>
    <t>ดังนี้</t>
  </si>
  <si>
    <t>กลุ่มเป้าหมายทั้งหมด</t>
  </si>
  <si>
    <t>1. ร้อยละของสตรีอายุ 30 ปีขึ้นไป ได้รับ</t>
  </si>
  <si>
    <t>ต.ค.56 - ธ.ค.56</t>
  </si>
  <si>
    <t>เป้าหมาย (20,952 คน ) แบ่งเป็นโซนโดยจนท.รพ.สต.</t>
  </si>
  <si>
    <t>15,000 คน</t>
  </si>
  <si>
    <t>การตรวจเต้านมปีละครั้ง (60%)</t>
  </si>
  <si>
    <t>2.ร้อยละของสตรีที่ได้รับการคัดกรอง</t>
  </si>
  <si>
    <t>1,260 คน</t>
  </si>
  <si>
    <t>มะเร็งปากมดลูก อายุ 30-60 ปี (70%)</t>
  </si>
  <si>
    <t>3.ร้อยละของประชากรอายุ 50 ปี ขึ้นไป</t>
  </si>
  <si>
    <t xml:space="preserve">และรพสต. (กลุ่มอายุ 50 ปีขึ้นไป) </t>
  </si>
  <si>
    <t xml:space="preserve">ลำไส้ใหญ่ด้วยVerbal Screening (20%) </t>
  </si>
  <si>
    <t>1. ทบทวนแนวทางการดูแลผู้ป่วยมะเร็งและการจัดการ</t>
  </si>
  <si>
    <t>เจ้าหน้าที่รพ.และ</t>
  </si>
  <si>
    <t>1. ร้อยละของผู้ป่วยได้รับ Strong Opioid</t>
  </si>
  <si>
    <t>เครือข่าย ฯ จำนวน</t>
  </si>
  <si>
    <t>&gt; 80%</t>
  </si>
  <si>
    <t xml:space="preserve">x 100 บาท = 5,000 บาท </t>
  </si>
  <si>
    <t>2. พัฒนาความรู้แก่จนท.รพ.และเครือข่าย ฯ เกี่ยวกับ</t>
  </si>
  <si>
    <t>50 คน</t>
  </si>
  <si>
    <t>2. ร้อยละผู้ป่วยมะเร็งได้รับการติดตาม</t>
  </si>
  <si>
    <t>เยี่ยมบ้าน &gt; 80 %</t>
  </si>
  <si>
    <t>3. จัดกิจกรรมการดูแลแบบประคับประคองใน ชุมชนและ</t>
  </si>
  <si>
    <t xml:space="preserve">3. ร้อยละของการให้บริการ Palliative </t>
  </si>
  <si>
    <t xml:space="preserve">ในโรงพยาบาล </t>
  </si>
  <si>
    <t xml:space="preserve">Care ได้ตามมาตรฐาน &gt; 80 % </t>
  </si>
  <si>
    <t>3.1 จัดสถานที่และทำพิธีขอขมาศพในรายที่เสียชีวิตในรพ.</t>
  </si>
  <si>
    <t>3.2 จัดกิจกรรม Palliative Care รายกลุ่มในรพ.สต.</t>
  </si>
  <si>
    <t>ค่าวัสดุอุปกรณ์ในการจัดกิจกรรม</t>
  </si>
  <si>
    <t xml:space="preserve"> 200 คน</t>
  </si>
  <si>
    <t>(กระดาษ A4 /ปากกา/ดินสอ/กระดาษ</t>
  </si>
  <si>
    <t xml:space="preserve"> ฟลิบชาร์ท) = 1,000 บาท</t>
  </si>
  <si>
    <t>ค่าอาหารว่าง 200 คนX25=5,000 บาท</t>
  </si>
  <si>
    <t xml:space="preserve">4. ส่งผู้ป่วยเยี่ยมบ้านใน Google Drive </t>
  </si>
  <si>
    <t>ธ.ค.56 - ก.ย.57</t>
  </si>
  <si>
    <t>5. ส่งต่อข้อมูลผู้ป่วยระหว่างเครือข่ายทางFTP ทุกเดือน</t>
  </si>
  <si>
    <t xml:space="preserve"> ต.ค.56 - ก.ย.57</t>
  </si>
  <si>
    <t>ค่าจัดซื้อเครื่อง Suction 2 เครื่อง</t>
  </si>
  <si>
    <t xml:space="preserve"> 2 x 7,500 บาท</t>
  </si>
  <si>
    <t>8. ติดตามเยี่ยมบ้านผู้ป่วยโดยทีมสหวิชาชีพ รพ.และจนท.</t>
  </si>
  <si>
    <t>จำนวนเรื่องเล่าเร้าพลัง</t>
  </si>
  <si>
    <t xml:space="preserve">ทีมรพ.สต. / จิตอาสา </t>
  </si>
  <si>
    <t>9. การติดตามญาติหลังผู้ป่วยเสียชีวิต</t>
  </si>
  <si>
    <t xml:space="preserve">ค่าอาหารว่าง และอาหารกลางวัน </t>
  </si>
  <si>
    <t>ผู้เห็นชอบโครงการ</t>
  </si>
  <si>
    <t xml:space="preserve">ผู้อนุมัติโครงการ </t>
  </si>
  <si>
    <t>S 1 สุขภาพดี</t>
  </si>
  <si>
    <t>ร้อยละผู้ป่วยมีระดับความดันโลหิต (BP) ≤  130/80  mmHg</t>
  </si>
  <si>
    <t>ร้อยละผู้ป่วยได้รับการประเมิน Urine Protine Creatinine ratio (UPCR.)</t>
  </si>
  <si>
    <t>โครงการ / กิจกรรม / เป้าหมาย / พื้นที่ดำเนินการ</t>
  </si>
  <si>
    <t>1. ประชุมแต่งตั้งคณะทำงานสหวิชาชีพระดับอำเภอ</t>
  </si>
  <si>
    <t>ร้อยละผู้ป่วยมีระดับค่า</t>
  </si>
  <si>
    <t>พ.ย. 56 - ก.ย.57</t>
  </si>
  <si>
    <t>เงินบำรุง</t>
  </si>
  <si>
    <t>2. จัดตั้งคลินิก และกำหนดให้งานผู้ป่วยนอก รับผิดชอบคลินิก</t>
  </si>
  <si>
    <t>GFR. คงที่</t>
  </si>
  <si>
    <t>CKD.Clinic</t>
  </si>
  <si>
    <t xml:space="preserve">ทุกวันอังคารสัปดาห์ที่ 2 และ 4  </t>
  </si>
  <si>
    <t>3. จัดทำแนวทางการคัดเลือกผู้ป่วยที่มีความเสี่ยงสูงต่อ</t>
  </si>
  <si>
    <t>แนวทางการดูแลผู้ป่วย</t>
  </si>
  <si>
    <t>การเป็นโรคไตเรื้อรังเข้ารักษาในคลินิกโรคไตเรื้อรัง</t>
  </si>
  <si>
    <t>โรคไตเรื้อรัง อำเภอนครไทย</t>
  </si>
  <si>
    <t>4. จัดทำแนวทางการรักษาผู้ป่วยโรคไตเรื้อรัง อำเภอนครไทย</t>
  </si>
  <si>
    <t>โดยทีมสหวิชาชีพ</t>
  </si>
  <si>
    <t>5. ทีมสหวิชาชีพ ประกอบด้วย อายุรแพทย์, เภสัชกร, พยาบาล</t>
  </si>
  <si>
    <t xml:space="preserve">และโภชนากร กำหนดแนวทางในการให้ความรู้ </t>
  </si>
  <si>
    <t>(Education Program) ให้กับผู้ป่วยและครอบครัว</t>
  </si>
  <si>
    <t>6. การเสริมพลังผู้ป่วยและครอบครัว โดยใช้กระบวนการปรับ</t>
  </si>
  <si>
    <t>ธ.ค. 56 - ก.ย. 57</t>
  </si>
  <si>
    <t>7. การติดตามดูแลผู้ป่วยโรคไตอย่างต่อเนื่อง โดยการมีส่วนร่วม</t>
  </si>
  <si>
    <t>ร้อยละผู้ป่วยโรคไตวายเรื้อรัง</t>
  </si>
  <si>
    <t xml:space="preserve"> ของเครือข่ายจิตอาสาโรคเรื้อรัง</t>
  </si>
  <si>
    <t>ได้รับการติดตามเยี่ยมบ้าน</t>
  </si>
  <si>
    <t>8. จัดทำแนวทางการส่งต่อผู้ป่วยโรคไตวายเรื้อรังไปยังรพ.</t>
  </si>
  <si>
    <t>แนวทางการส่งต่อผู้ป่วย</t>
  </si>
  <si>
    <t>ที่มีศักยภาพที่สูงกว่า</t>
  </si>
  <si>
    <t>โรคไตวายเรื้อรัง</t>
  </si>
  <si>
    <t>9. จัดทำสื่อการเรียนรู้เกี่ยวกับโรคไตวายเรื้อรังหลากหลาย</t>
  </si>
  <si>
    <t xml:space="preserve"> - ค่าจัดทำสื่อการเรียนรู้ </t>
  </si>
  <si>
    <t xml:space="preserve">รูปแบบ เช่น แผ่นพับ, ไวนิล, VCD. </t>
  </si>
  <si>
    <t xml:space="preserve">1,000 บาท x 2 ป้าย =2,000 </t>
  </si>
  <si>
    <t xml:space="preserve">10. จัดทำระบบฐานข้อมูลผู้ป่วยโรคไตวายเรื้อรังเพื่อใช้ในการ </t>
  </si>
  <si>
    <t>วิเคราะห์ข้อมูล</t>
  </si>
  <si>
    <t>ผู้เสนอโครงการ</t>
  </si>
  <si>
    <t>(นางสาว นฤมล ปั้นลี้)</t>
  </si>
  <si>
    <t xml:space="preserve">                (นายพรเทพ  โชติชัยสุวัฒน)</t>
  </si>
  <si>
    <t>ตำแหน่ง พยาบาลวิชาชีพชำนาญการ</t>
  </si>
  <si>
    <t>แผนปฏิบัติการเครือข่ายสุขภาพอำเภอนครไทย  ปีงบประมาณ 2557</t>
  </si>
  <si>
    <t xml:space="preserve">S1 ประชาชนมีสุขภาพดี </t>
  </si>
  <si>
    <t>กลยุทธ์ :</t>
  </si>
  <si>
    <t>ความสำเร็จของการส่งเสริมสุขภาพกลุ่มเด็กและสตรี</t>
  </si>
  <si>
    <t>ผลผลิต out Put</t>
  </si>
  <si>
    <t>1. พัฒนาศักยภาพเจ้าหน้าที่งานแม่และเด็ก</t>
  </si>
  <si>
    <t>คณะกก.งาน MCH</t>
  </si>
  <si>
    <t>1.1 ติดตามการปฏิบัติงาน  นำเสนอผลการปฏิบัติงาน</t>
  </si>
  <si>
    <t xml:space="preserve"> - ค่าอาหารว่าง 40 คน ๆละ 25 บาท  </t>
  </si>
  <si>
    <t>แต่ละไตรมาสของการทำงานและภาคีเครือข่าย</t>
  </si>
  <si>
    <t>ผ่านการประเมิน</t>
  </si>
  <si>
    <t xml:space="preserve">ธ.ค. - ม.ค. </t>
  </si>
  <si>
    <t xml:space="preserve"> - ค่าอาหารกลางวันและอาหารว่าง</t>
  </si>
  <si>
    <t xml:space="preserve"> Zone 4 Zone อย่างน้อย 1 ครั้ง / ปี  จำนวน 40 คน</t>
  </si>
  <si>
    <t xml:space="preserve">1.3 จัดวิชาการงานอนามัยแม่และเด็กอย่างน้อย 1 เรื่อง </t>
  </si>
  <si>
    <t xml:space="preserve">1.4 อบรมฟื้นฟู CPR ทารก เจ้าหน้าทีโรงพยาบาลและ </t>
  </si>
  <si>
    <t>เครือข่ายจำนวน 2 รุ่น จำนวน 100 คน</t>
  </si>
  <si>
    <t xml:space="preserve">1.7 จัดอบรม ANC คุณภาพ  และฟื้นฟูวิชาการนมแม่ </t>
  </si>
  <si>
    <t>ให้กับเจ้าหน้าที่ผู้รับผิดชอบงานแม่และเด็กและ</t>
  </si>
  <si>
    <t>30 คน ๆ ละ 100 บาท = 3,000</t>
  </si>
  <si>
    <t xml:space="preserve"> - ค่ารางวัลการประกวดนวัตกรรม</t>
  </si>
  <si>
    <t>7,000 บาท</t>
  </si>
  <si>
    <t>ดูแลสุขภาพมารดาและทารก</t>
  </si>
  <si>
    <t>พ.ย. 56 - ก.ย. 57</t>
  </si>
  <si>
    <t xml:space="preserve"> = 7,500 บาท</t>
  </si>
  <si>
    <t>หญิงตั้งครรภ์</t>
  </si>
  <si>
    <t xml:space="preserve"> - ค่าอาหารว่าง 20 คนๆละ 25 บาท </t>
  </si>
  <si>
    <t xml:space="preserve">จำนวน 36 ครั้ง ๆ ละ 20 คน  </t>
  </si>
  <si>
    <t>พุธที่ 1 และ 2 ของเดือน</t>
  </si>
  <si>
    <t xml:space="preserve"> x 36 ครั้ง = 18,000 บาท</t>
  </si>
  <si>
    <t xml:space="preserve"> - ค่าวัสดุ และสื่อการเรียนรู้  5,000 </t>
  </si>
  <si>
    <t xml:space="preserve"> - มีการจัดคัดเลือกคุณแม่หลังคลอดเป็น Miss นมแม่</t>
  </si>
  <si>
    <t>Miss นมแม่</t>
  </si>
  <si>
    <t xml:space="preserve"> - เครื่องปั๊มนมแม่ 13,000 บาท</t>
  </si>
  <si>
    <t>ประจำรพ.สต. จำนวน 21 คน</t>
  </si>
  <si>
    <t>21 คน</t>
  </si>
  <si>
    <t xml:space="preserve"> - จัดหาอุปกรณ์ในคลินิคนมแม่ให้เพียงพอ</t>
  </si>
  <si>
    <t xml:space="preserve"> - ค่าของขวัญรางวัลชิ้นละ 150 บาท</t>
  </si>
  <si>
    <t>และครอบครัว</t>
  </si>
  <si>
    <t xml:space="preserve"> x 300 คน  = 45,000 บาท</t>
  </si>
  <si>
    <t xml:space="preserve"> - ค่าสื่อวัสดุ  1,000 บาท</t>
  </si>
  <si>
    <t>ประชาชนและองค์กรที่เกี่ยวข้องมีส่วนร่วม</t>
  </si>
  <si>
    <t xml:space="preserve"> - ค่าอบรมพัฒนาบุคลากรแกนนำ</t>
  </si>
  <si>
    <t>ตำบลนมแม่</t>
  </si>
  <si>
    <t>สายใยรัก 5 ตำบลละ  5,000 บาท</t>
  </si>
  <si>
    <t xml:space="preserve">ตำบลนครไทย </t>
  </si>
  <si>
    <t xml:space="preserve">  = 25,000 บาท</t>
  </si>
  <si>
    <t>แกนนำ ฯ 50 คน</t>
  </si>
  <si>
    <t xml:space="preserve"> - สื่อวัสดุ และอื่นๆ ในการดำเนินงาน</t>
  </si>
  <si>
    <t xml:space="preserve">ตำบลนมแม่ 5 ตำบล ๆ ละ 5,000 </t>
  </si>
  <si>
    <t>รวม</t>
  </si>
  <si>
    <t xml:space="preserve">S1 สุขภาพดี </t>
  </si>
  <si>
    <t>SO3 ส่งเสริมระบบบริการปฐมภูมิ โดยใช้หลักเวชศาสตร์ครอบครัวและ1A 4C แบบบูรณาการ (S2-O3)</t>
  </si>
  <si>
    <t xml:space="preserve"> - เด็กแรกเกิด – 5 ปี  มีพัฒนาการสมวัย  ร้อยละ 85</t>
  </si>
  <si>
    <t xml:space="preserve"> - เด็กที่มีพัฒนาการล่าช้าได้รับการกระตุ้นพัฒนาการ 3 เดือนแล้วไม่ดีขึ้น ได้รับการส่งต่อร้อยละ 100</t>
  </si>
  <si>
    <t xml:space="preserve">โครงการ พัฒนาการสมวัย  อนาคตนครไทยก้าวหน้า </t>
  </si>
  <si>
    <t>1. พัฒนาศักยภาพบุคลากรงานพัฒนาการเด็ก</t>
  </si>
  <si>
    <t>คณะกก.งานพัฒนาการเด็ก</t>
  </si>
  <si>
    <t>อำเภอนครไทย</t>
  </si>
  <si>
    <t>จนท.รพ.และเครือข่าย ฯ</t>
  </si>
  <si>
    <t>จำนวน 50 คน</t>
  </si>
  <si>
    <t>1.3 ส่งพยาบาลจิตเวชเด็กและวัยรุ่นอบรมหลักสูตรพัฒนาทักษะ</t>
  </si>
  <si>
    <t>ค่าลงทะเบียนและค่าใช้จ่าย</t>
  </si>
  <si>
    <t>ด้านภาษาและการพูดในเด็กที่มีพัฒนาการบกพร่อง (5 wks)</t>
  </si>
  <si>
    <t xml:space="preserve"> = 25,000บาท</t>
  </si>
  <si>
    <t>2. จัดระบบบริการให้มีมาตรฐาน</t>
  </si>
  <si>
    <t>ทุก 3 เดือน</t>
  </si>
  <si>
    <t>เริ่มเดือน ต.ค.56</t>
  </si>
  <si>
    <t>ธ.ค.56 - ม.ค.57</t>
  </si>
  <si>
    <t>สมรรถนะ</t>
  </si>
  <si>
    <t>ช่วง 1 ม.ค. - มี.ค.57</t>
  </si>
  <si>
    <t>ช่วง 2 มิ.ย. - ส.ค.57</t>
  </si>
  <si>
    <t>ค่าอุปกรณ์ประเมิน 35,000บาท</t>
  </si>
  <si>
    <t>ค่าอุปกรณ์กระตุ้นพัฒนาการ</t>
  </si>
  <si>
    <t>และกระตุ้นพัฒนาการจากทีมสหวิชาชีพ</t>
  </si>
  <si>
    <t xml:space="preserve"> = 20,000 บาท</t>
  </si>
  <si>
    <t>จำนวน นวัตกรรม / CQI.</t>
  </si>
  <si>
    <t xml:space="preserve">   กค.57</t>
  </si>
  <si>
    <t>/ R2R รพ.สต.</t>
  </si>
  <si>
    <t>และส่งเสริมพัฒนาการเด็ก</t>
  </si>
  <si>
    <t xml:space="preserve">ครูศูนย์พัฒนาเด็กเล็ก พี่เลี้ยง </t>
  </si>
  <si>
    <t>ค่าอาหารว่างและกลางวัน 50 คน</t>
  </si>
  <si>
    <t>พัฒนาการล่าช้า เกี่ยวกับการประเมินและส่งเสริมพัฒนาการเด็ก</t>
  </si>
  <si>
    <t>x 100 บาท = 5,000 บาท</t>
  </si>
  <si>
    <t>ทุก 2 เดือน</t>
  </si>
  <si>
    <t>เริ่ม พ.ย.56</t>
  </si>
  <si>
    <t>ค่าหนังสือนิทาน100เล่ม</t>
  </si>
  <si>
    <t>ของเล่นชุดแรกให้กับครอบครัวเด็กที่เข้าร่วมกิจกรรมโรงเรียน</t>
  </si>
  <si>
    <t>x 50 บาท = 5,000 บาท</t>
  </si>
  <si>
    <t>พ่อแม่</t>
  </si>
  <si>
    <t>ค่าของเล่น 50 ชุด ๆ ละ 200 บาท</t>
  </si>
  <si>
    <t xml:space="preserve">  = 10,000 บาท</t>
  </si>
  <si>
    <t>จำนวนศูนย์เด็กเล็กที่รับการ</t>
  </si>
  <si>
    <t>ช่วง 1 ก.พ. - เม.ย.57</t>
  </si>
  <si>
    <t>ประเมิน 37 แห่ง</t>
  </si>
  <si>
    <t>ช่วง 2 ก.ค. - ก.ย.57</t>
  </si>
  <si>
    <t>จำนวนนวตกรรม / กิจกรรมเด่น</t>
  </si>
  <si>
    <t>ค่าอาหารว่าง และ กลางวัน 50 คน</t>
  </si>
  <si>
    <t>ของศูนย์เด็กเล็ก</t>
  </si>
  <si>
    <t>x 100บาท = 5,000 บาท</t>
  </si>
  <si>
    <t>ค่าสมุด 100 เล่มๆ ละ 20 บาท</t>
  </si>
  <si>
    <t>ค่ารางวัล 50 ชุด ๆ ละ 200 บาท</t>
  </si>
  <si>
    <t>5. ส่งเสริมและสนับสนุนเด็กที่มีพัฒนาการล่าช้าในชุมชนโดยภาค</t>
  </si>
  <si>
    <t>ให้กับชุมชน  เพื่อให้มีส่วนร่วมในการดูแล</t>
  </si>
  <si>
    <t>จำนวนเด็กที่ได้รับการเยี่ยมบ้าน</t>
  </si>
  <si>
    <t>ในครอบครัวเด็กที่มีพัฒนาการล่าช้า</t>
  </si>
  <si>
    <t>โดยทีมอบต., ผู้นำชุมชน</t>
  </si>
  <si>
    <t xml:space="preserve"> - ประสานงานกับ อบต.ในการซื้ออุปกรณ์ส่งเสริมพัฒนาการเด็ก</t>
  </si>
  <si>
    <t>จำนวนอบต.ที่จัดงบในการซื้อ</t>
  </si>
  <si>
    <t xml:space="preserve"> - ติดตามเยี่ยมบ้านเด็กที่มีพัฒนาการล่าช้าโดยทีมพัฒนาการเด็ก</t>
  </si>
  <si>
    <t>อุปกรณ์ส่งเสริมพัฒนาการเด็ก</t>
  </si>
  <si>
    <t xml:space="preserve">  อบต.และผู้นำชุมชน </t>
  </si>
  <si>
    <t>รวมเป็นเงิน</t>
  </si>
  <si>
    <t>26. อัตราผู้ป่วยเบาหวานรายใหม่  ≤ร้อยละ 4</t>
  </si>
  <si>
    <t>27 .อัตราการเกิดผู้ป่วยความดันโลหิตสูงรายใหม่≤ ร้อยละ 8</t>
  </si>
  <si>
    <t>PPA</t>
  </si>
  <si>
    <t>PMอำเภอ</t>
  </si>
  <si>
    <t xml:space="preserve">1.1  เวทีสร้างความเข้าใจ และจัดทำแผนการคัดกรอง ในกลุ่มโรคไม่ตืดต่อ ปี 2556 </t>
  </si>
  <si>
    <t>สถานบริการมีแผนการคัดกรองที่ชัดเจน</t>
  </si>
  <si>
    <t xml:space="preserve"> สถานบริการดำเนินการคัดกรอง</t>
  </si>
  <si>
    <t>ค่าอาหารกลางวัน อาหารว่าง</t>
  </si>
  <si>
    <t>วารินทร์ , สินาฏ</t>
  </si>
  <si>
    <t>และการลงข้อมูล ในโปรแกรมให้ถูกต้อง ครบถ้วน ในผู้รับผิดชอบงานโรคไม่ติดต่อทุกสถานบริการ</t>
  </si>
  <si>
    <t>ในกลุ่มเป้าหมายครอบคลุม ตามเป้าหมาย</t>
  </si>
  <si>
    <t xml:space="preserve"> - ข้อมูลมีคุณภาพ ครบถ้วน</t>
  </si>
  <si>
    <t>1.2 จัดกิจกรรมรณรงค์ให้ประชาชนกลุ่มเสี่ยง15 ปีขึ้นไปเข้ารับการตรวจคัดกรอง DM HT</t>
  </si>
  <si>
    <t>ประชากรกลุ่มเสี่ยงอายุ 15 ปี</t>
  </si>
  <si>
    <t>ต.ค 56 - ธ.ค 56</t>
  </si>
  <si>
    <t xml:space="preserve">เพือเป็นการตรวจสุขภาพประจำปี  เพื่อค้นหาความเสี่ยงและวางแผนจัดการความเสี่ยง  </t>
  </si>
  <si>
    <t>ที่อยู่จริงในพื้นที่ จำนวน...............คน</t>
  </si>
  <si>
    <t>โดยดำเนินการบรูณาการร่วมกับ งานส่งเสริมสุขภาพโดยค้นหาความเสี่ยงในทุกกลุ่มวัย</t>
  </si>
  <si>
    <t>รวมเป็นเงิน  50,750 บาท</t>
  </si>
  <si>
    <t>และการคืนข้อมูลสู่ชุมชนปัจจัยเสี่ยงต่างๆ เพื่อนำไปพัฒนาต่อไป</t>
  </si>
  <si>
    <t>ความสำเร็จของการส่งเสริมสุขภาพกลุ่มเด็กวัยเรียนและเยาวชน</t>
  </si>
  <si>
    <t xml:space="preserve">KPI รอง   </t>
  </si>
  <si>
    <t xml:space="preserve">ชื่อแผนงาน/โครงการ         </t>
  </si>
  <si>
    <t>โครงการส่งเสริมพฤติกรรมสุขภาพในโรงเรียนด้วยหลัก 3อ.2ส.</t>
  </si>
  <si>
    <t xml:space="preserve">                         งบ/แหล่งประมาณ (บาท)</t>
  </si>
  <si>
    <t>UCS*</t>
  </si>
  <si>
    <t>UC</t>
  </si>
  <si>
    <t xml:space="preserve"> โครงการ "ส่งเสริมพฤติกรรมสุขภาพในโรงเรียน</t>
  </si>
  <si>
    <t>ด้วยหลัก 3อ.2ส."</t>
  </si>
  <si>
    <t xml:space="preserve">ผู้บริหารสถานศึกษา/ครูอนามัย </t>
  </si>
  <si>
    <t xml:space="preserve"> - ภาคีเครือข่ายโรงเรียนส่งเสริมสุขภาพมีการดำเนิน</t>
  </si>
  <si>
    <t>พ.ย.- ธ.ค.56</t>
  </si>
  <si>
    <t xml:space="preserve"> 1. จัดประชุมคณะทำงานเครือข่ายโรงเรียนส่งเสริม</t>
  </si>
  <si>
    <t xml:space="preserve">จนท.(รพ.สต./สสอ.รพช.) </t>
  </si>
  <si>
    <t>กิจกรรมด้านส่งเสริมสุขภาพในโรงเรียนร่วมกันอย่าง</t>
  </si>
  <si>
    <t>คนละ100 บาทx40 คน = 4,000 บาท</t>
  </si>
  <si>
    <t>สุขภาพระดับอำเภอ</t>
  </si>
  <si>
    <t>เข้มแข็งยั่งยืน</t>
  </si>
  <si>
    <t>ผู้บริหารสถานศึกษา/ครูอนามัย</t>
  </si>
  <si>
    <t xml:space="preserve"> -เกิดกระแส/แรงจูงใจด้านการปรับเปลี่ยนพฤติกรรม</t>
  </si>
  <si>
    <t>ธ.ค.56- ม.ค.57</t>
  </si>
  <si>
    <t xml:space="preserve">  -ค่าอาหารกลางวันและอาหารว่าง(2มื้อ)</t>
  </si>
  <si>
    <t xml:space="preserve">โรงเรียนส่งเสริมพฤติกรรมสุขภาพ(3อ.2ส.) </t>
  </si>
  <si>
    <t>แกนนำนักเรียน(ตำบลละ1โรงเรียน )</t>
  </si>
  <si>
    <t>สุขภาพดีด้วยหลัก3อ.2ส.ในโรงเรียน/ชุมชน/หมู่บ้าน</t>
  </si>
  <si>
    <t>จนท.สส.(รพ.สต./สสอ/รพช.)</t>
  </si>
  <si>
    <t xml:space="preserve"> -เกิดบุคคลต้นแบบ/ชุมชนต้นแบบพฤติกรรมสุขภาพดี</t>
  </si>
  <si>
    <t>จำนวน 70 คน</t>
  </si>
  <si>
    <t>(3อ.2ส.)</t>
  </si>
  <si>
    <t xml:space="preserve"> -ทำข้อตกลงของภาคีเครือข่ายโรงเรียนส่งเสริมสุขภาพฯ</t>
  </si>
  <si>
    <t>คณะกรรมการส่งเสริมสุขภาพของ</t>
  </si>
  <si>
    <t xml:space="preserve">  - นักเรียนและบุคลากรในโรงเรียนมีความรู้ ทักษะด้าน</t>
  </si>
  <si>
    <t>ม.ค.-ก.พ.57</t>
  </si>
  <si>
    <t>โรงเรียน(โรงเรียน/ชุมชน/รพ.สต.)</t>
  </si>
  <si>
    <t>การออกกำลังกายเพื่อสุขภาพที่ดี</t>
  </si>
  <si>
    <t>จำนวน 11 โรงเรียน(1รร.1ตำบล)</t>
  </si>
  <si>
    <t xml:space="preserve">  -นักเรียนมีการเจริญเติบโตเป็นไปตามมาตรฐานและ</t>
  </si>
  <si>
    <t>โรงเรียน 11 แห่ง (1รร.1ตำบล)</t>
  </si>
  <si>
    <t xml:space="preserve">  - ภาคีเครือข่ายโรงเรียนส่งเสริมสุขภาพฯมีความเข้มแข็ง </t>
  </si>
  <si>
    <t>ก.พ.- มี.ค.57</t>
  </si>
  <si>
    <t>เกิดประสิทธิภาพและประเมินผลการดำเนินงาน</t>
  </si>
  <si>
    <t>พัฒนาการทำงานเป็นทีม</t>
  </si>
  <si>
    <t>PPA57</t>
  </si>
  <si>
    <t>PPA56</t>
  </si>
  <si>
    <t>1. ร่วมกันวางแผนกำหนดตารางการออกให้บริการคลินิก</t>
  </si>
  <si>
    <t>2. ทบทวนและปรับปรุงแนวทางการส่งต่อ ไป- กลับ</t>
  </si>
  <si>
    <t>3. ร่วมกันวางแผนในการพัฒนาองค์ความรู้สำหรับ</t>
  </si>
  <si>
    <t>4. จัดทีมสหวิชาชีพ ออกให้บริการในรพสต เครือข่าย</t>
  </si>
  <si>
    <t>5. มีการติดตามนิเทศ เพื่อค้นหาปัญหาและปรับปรุง</t>
  </si>
  <si>
    <t>6. มีการประชุมเพื่อแลกเปลี่ยนเรียนรู้การพัฒนางาน</t>
  </si>
  <si>
    <t xml:space="preserve">8 ครั้งๆละ 40 คนๆละ 25 บาท </t>
  </si>
  <si>
    <t xml:space="preserve"> =8000</t>
  </si>
  <si>
    <t xml:space="preserve">ม.ค.57-มี.ค.57 </t>
  </si>
  <si>
    <t>G104ภาคีเครือข่ายมีส่วนร่วมในการจัดการสุขภาพ</t>
  </si>
  <si>
    <t>ความสำเร็จของการดำเนินงานสุขภาพภาคประชาชน</t>
  </si>
  <si>
    <t>ร้อยละของผู้ป่วยเบาหวานที่ควบคุมระดับน้ำตาลในเลือดได้ดี &gt;50</t>
  </si>
  <si>
    <t>ร้อยละผู้ป่วยความดันโลหิตสูงที่ควบคุมความดันโลหิตได้ดี &gt;40</t>
  </si>
  <si>
    <t>ร้อยละของผู้ป่วยเบาหวาน/ความดันโลหิตสูงที่มีภาวะแทรกซ้อนได้รับการดูแลรักษา/ส่งต่อ=100</t>
  </si>
  <si>
    <t>รพ ผ่านเกณฑ์มาตรฐานสุขศึกษาระดับดี</t>
  </si>
  <si>
    <t xml:space="preserve">ข้อมูลจากการคัดกรอง </t>
  </si>
  <si>
    <t>ค่าจ้างเหมาการลงข้อมูล</t>
  </si>
  <si>
    <t>พร้อมจัดทำทะเบียนกลุ่มเสี่ยงเพื่อวางแผน</t>
  </si>
  <si>
    <t>สามารถลงบันทึกได้แล้ว</t>
  </si>
  <si>
    <t>นอกเวลาราชการของเจ้าหน้าที่</t>
  </si>
  <si>
    <t xml:space="preserve">ดำเนินการปรับเปลี่ยนพฤติกรรมในไตรมาส 2 </t>
  </si>
  <si>
    <t>เสร็จในไตรมาส แรก</t>
  </si>
  <si>
    <t xml:space="preserve">และบุคลากรสาธารณสุข </t>
  </si>
  <si>
    <t>เจ้าหน้าที่จากรพสตจำนวน</t>
  </si>
  <si>
    <t>เจ้าหน้าที่เข้าอบรมมีความรู้</t>
  </si>
  <si>
    <t xml:space="preserve">  -ค่าอาหารว่างและอาหาร</t>
  </si>
  <si>
    <t xml:space="preserve">ทีมNCD คปสอ </t>
  </si>
  <si>
    <t>ผู้ป่วยโรคเรื้อรังให้กับบุคลากรสาธารณสุขทุกระดับ</t>
  </si>
  <si>
    <t>รวมทั้งส่งเสริมการพัฒนาทักษะนักปรับเปลี่ยน</t>
  </si>
  <si>
    <t>21 แห่ง ๆ 1-2 คน จำนวน</t>
  </si>
  <si>
    <t>ด้านการรักษาผู้ป่วยNCD</t>
  </si>
  <si>
    <t>กลางวันแก่ผู้ร่วมอบรม</t>
  </si>
  <si>
    <t>ทีม ปรับเปลี่ยนพฤติกรรม</t>
  </si>
  <si>
    <t>พฤติกรรมในชุมชนด้วยการจัดอบรมเกี่ยวกับ</t>
  </si>
  <si>
    <t xml:space="preserve">60 คน </t>
  </si>
  <si>
    <t>และความเข้าใจในการจัด</t>
  </si>
  <si>
    <t>แนวทางการปรับเปลี่ยนพฤติกรรมเพื่อให้บุคลากร</t>
  </si>
  <si>
    <t>แบ่งเป็น 2 รุ่น ๆ 30 คน</t>
  </si>
  <si>
    <t>กิจกรรมปรับเปลี่ยนพฤติกรรม</t>
  </si>
  <si>
    <t xml:space="preserve">  - ค่าวัสดุอุปกรณ์ในการจัดอบรม </t>
  </si>
  <si>
    <t>เกิดความมั่นใจ และสามารถจัดกิจกรรม</t>
  </si>
  <si>
    <t>และสามารถนำไปปฏิบัติได้ถูกต้อง</t>
  </si>
  <si>
    <t>ปรับเปลี่ยนพฤติกรรมได้อย่างถูกต้อง</t>
  </si>
  <si>
    <t>ปรับเปลี่ยน พฤติกรรมในทางที่ดีขึ้น ลดโอกาสเกิด</t>
  </si>
  <si>
    <t>พญ จุฬานี ทีมNCD คปสอ</t>
  </si>
  <si>
    <t xml:space="preserve">โรคเรื้อรัง โดยทีมนักปรับเปลี่ยนพฤติกรรมของ รพ </t>
  </si>
  <si>
    <t>( ครู ก )เข้าเป็นพี่เลี้ยงช่วยในการจัดกิจกรรม</t>
  </si>
  <si>
    <t xml:space="preserve">ในรพสตต่างๆ </t>
  </si>
  <si>
    <t xml:space="preserve"> จนท.จาก รพ.สต. ได้</t>
  </si>
  <si>
    <t>บุคลากรทุกระดับที่ดูแล</t>
  </si>
  <si>
    <t>น้องใหม่ (บุคลากรสาธารณสุข )ด้วยการจัดอบรม</t>
  </si>
  <si>
    <t>พัฒนาทักษะ ในการ</t>
  </si>
  <si>
    <t xml:space="preserve">ค่าจ้างเหมารถจำนวน 2 วันๆละ </t>
  </si>
  <si>
    <t>ศักษาดูงานนอกสถานที่ ในพื้นที่ ที่ประสบความสำเร็จ</t>
  </si>
  <si>
    <t>ปรับพฤติกรรมครอบคลุม</t>
  </si>
  <si>
    <t>ความเข้าใจในการจัดกิจกรรม</t>
  </si>
  <si>
    <t>18,000  บาท* 2   วัน</t>
  </si>
  <si>
    <t>เกี่ยวกับแนวทางการปรับเปลี่ยนพฤติกรรม</t>
  </si>
  <si>
    <t>ทุก  รพ.สต.</t>
  </si>
  <si>
    <t>ปรับเปลี่ยนพฤติกรรมและ</t>
  </si>
  <si>
    <t xml:space="preserve"> -ค่าที่พัก ห้องละ 1,300 จำนวน</t>
  </si>
  <si>
    <t>เพื่อให้บุคลากรเกิดความมั่นใจ และสามารถจัด</t>
  </si>
  <si>
    <t>สามารถนำไปปฏิบัติได้ถูกต้อง</t>
  </si>
  <si>
    <t>กิจกรรมปรับเปลี่ยนพฤติกรรมได้อย่างถูกต้อง</t>
  </si>
  <si>
    <t xml:space="preserve">ค่าอาหาร ว่าง อาหารกลางวัน </t>
  </si>
  <si>
    <t>จำนวน   2  วันๆละ 100 บาท</t>
  </si>
  <si>
    <t>ให้มีความครบถ้วน  สมบูรณ์  พร้อมการตรวจสอบ</t>
  </si>
  <si>
    <t>ข้อมูลมีความครบถ้วน สมบูรณ์</t>
  </si>
  <si>
    <t xml:space="preserve">ระบบข้อมูล ครบถ้วน </t>
  </si>
  <si>
    <t>ประชุม  ทุก  3 เดือน</t>
  </si>
  <si>
    <t>ผู้รับผิดชอบงานIT รพ, รพสต</t>
  </si>
  <si>
    <t xml:space="preserve">ความถูกต้องในข้อมูล ทั้งงานบริการ งานคัดกรองฯ </t>
  </si>
  <si>
    <t>และเป็นปัจจุบัน</t>
  </si>
  <si>
    <t>สมบูรณ์</t>
  </si>
  <si>
    <t>เป็นจำนวน 4  ครั้ง</t>
  </si>
  <si>
    <t>ทีมNCD รพสต</t>
  </si>
  <si>
    <t xml:space="preserve">จัดกิจกรรมแลกเปลี่ยนเรียนรู้ ด้านการพัฒนาคุณภาพ  </t>
  </si>
  <si>
    <t>งาน NCDBest practice /  นวัตกรรม นิทรรศการ</t>
  </si>
  <si>
    <t>ค่าจัดเตรียมนิทรรศการ</t>
  </si>
  <si>
    <t xml:space="preserve"> ในงานมหกรรมคุณภาพอำเภอนครไทย  </t>
  </si>
  <si>
    <t>รพสตละ 500 บาท</t>
  </si>
  <si>
    <t>21x500 =10,500 บาท</t>
  </si>
  <si>
    <t>( บรูณาการร่วมงานคุณภาพ รพ  )</t>
  </si>
  <si>
    <t>กลุ่มป่วยต้องชะลอการเกิดภาวะแทรกซ้อนแทรกซ้อน</t>
  </si>
  <si>
    <t>ผู้ป่วยโรคเรือ้รังมีความเข้าใจ</t>
  </si>
  <si>
    <t xml:space="preserve"> ความดันโลหิตสุง  การคัดกรองภาวะแทรกซ้อนต่างๆ</t>
  </si>
  <si>
    <t>สามารถปฏิบัติการดูแล รักษา</t>
  </si>
  <si>
    <t>การแปรผล  การรักษาเบื้องต้น และการส่งต่อ</t>
  </si>
  <si>
    <t>ส่งต่อได้อย่างถุกต้อง</t>
  </si>
  <si>
    <t>ผู้ป่วยเบาหวานที่ขึ้นทะเบียน</t>
  </si>
  <si>
    <t xml:space="preserve">ผู้ป่วยโรคเรือ้รัง </t>
  </si>
  <si>
    <t>ทั้งเครือข่ายดังนี้</t>
  </si>
  <si>
    <t>ได้รับการคัดกรองคลอบคลุม</t>
  </si>
  <si>
    <t xml:space="preserve"> - การคัดกรองไตด้วย urine microalbumin</t>
  </si>
  <si>
    <t>ตามมาตรฐาน  ( ตา ไต เท้า )</t>
  </si>
  <si>
    <t>LAB ,งาน NCD</t>
  </si>
  <si>
    <t>โดยปีนี้ใช้เครื่องตรวจเพื่อช่วยอ่านผลให้รวดเร็ว</t>
  </si>
  <si>
    <t>&gt; ร้อยละ 60</t>
  </si>
  <si>
    <t>ทีม NCD คปสอ</t>
  </si>
  <si>
    <t>ถูกต้องและแม่นยำ</t>
  </si>
  <si>
    <t xml:space="preserve"> -  การคัดกรองเท้า ให้ทุกแห่งคัดกรองเบื้องต้นที่รพสต</t>
  </si>
  <si>
    <t>หากมีความเสี่ยงขั้น high risk ,moderate risk ให้ส่ง</t>
  </si>
  <si>
    <t xml:space="preserve"> refer ด้วยซ้ำโดยนักกายภาพที่คลินิก DM  ทุกวันอังคาร</t>
  </si>
  <si>
    <t xml:space="preserve"> นักกายภาพ ,งานNCD</t>
  </si>
  <si>
    <t xml:space="preserve">รพสต  และ รพ แห่งละ 2 ตัว ๆ </t>
  </si>
  <si>
    <t xml:space="preserve">500บาท จำนวน 45 ตัว  </t>
  </si>
  <si>
    <t>500 บาท x 45 ตัว =22,500 บาท</t>
  </si>
  <si>
    <t>ผู้ป่วยเบาหวานได้รับการคัดกรอง</t>
  </si>
  <si>
    <t>&gt; ร้อยละ 60 และผู้ป่วยที่มีผลการ</t>
  </si>
  <si>
    <t>งานNCD</t>
  </si>
  <si>
    <t>ตรวจผิดปกติ ได้รับการส่งต่อ รักษา</t>
  </si>
  <si>
    <t>อย่างรวดเร็ว</t>
  </si>
  <si>
    <t>ทบทวนแนวทางการส่งต่อให้เชื่อมโยงกับรพศ</t>
  </si>
  <si>
    <t>โดยเฉพาะกลุ่มผู้ป่วยที่มีภาวะแทรกซ้อนเรื้อรัง</t>
  </si>
  <si>
    <t>ต่างๆ ได้แก่ไตวาย, เบาหวานขึ้นตาและแผลเรื้อรังที่เท้า</t>
  </si>
  <si>
    <t>เพื่อให้ได้รับการดูแลรักษาอย่างเหมาะสม</t>
  </si>
  <si>
    <t>S1 ประชาชนมีสุขภาวะดี</t>
  </si>
  <si>
    <t>G102 จัดบริการส่งเสริมสุขภาพป้องกันโรคตามปัญหาพื้นที่</t>
  </si>
  <si>
    <t>SO 1 ส่งเสริมการจัดบริการด้านสุขภาพโดยวิธีการส่งเสริมสุขภาพแนวใหม่(S2,3-O1)</t>
  </si>
  <si>
    <t>SO 2 ส่งเสริมการบริการตาม Service Plan โดยทีมวิชาชีพ เพื่อลดการส่งต่อ(s1,2-O2)</t>
  </si>
  <si>
    <t>SO 3 ส่งเสริมระบบบริการปฐมภูมิ โดยใช้หลักเวชศาสตร์ครอบครัวและ1A4C แบบบูรณาการ (S2-O3)</t>
  </si>
  <si>
    <t xml:space="preserve"> WO1 พัฒนาการจัดการด้านสุขภาพเชิงรุกโดยส่งเสริมบทบาทกรรมการสุขภาพอำเภอและชุมชนเป็นเจ้าภาพร่วม</t>
  </si>
  <si>
    <t>อัตราตายจากโรคหลอดเลือดหัวใจ ไม่เกิน20 ต่อแสนประชากร</t>
  </si>
  <si>
    <t>ร้อยละผู้ป่วยโรคหัวใจขาดเลือดเฉียบพลันที่ได้รับยาละลายลิ่มเลือด (SK)ภายใน12ชั่วโมง</t>
  </si>
  <si>
    <t>โครงการพัฒนาระบบบริการการดูแลผู้ป่วยโรคหลอดเลือดหัวใจ</t>
  </si>
  <si>
    <t>กันยารัตน์/ทีมACUTE ER</t>
  </si>
  <si>
    <t>1.เฝ้าระวังการเกิดโรค ประชาสัมพันธ์ ส่งเสริมการมีส่วนร่วม</t>
  </si>
  <si>
    <t>NCD</t>
  </si>
  <si>
    <t>ของชุมชนในการจัดการสุขภาพ</t>
  </si>
  <si>
    <t>ธ.ค 56, มี.ค57</t>
  </si>
  <si>
    <t>1.1จัดกิจกรรมรณรงค์และประชาสัมพันธ์อาการโรค</t>
  </si>
  <si>
    <t>หลอดเลือดหัวใจเข้าช่องทางด่วน  ประชาสัมพันธ์ทาง</t>
  </si>
  <si>
    <t>วิทยุกระจายเสียง อาการโรคหลอดเลือดหัวใจที่ควรมาพบแพทย์ทันที</t>
  </si>
  <si>
    <t>1.2 การตรวจคัดกรองภาวะแทรกซ้อนโรคเรื้อรัง ในคลินิค</t>
  </si>
  <si>
    <t xml:space="preserve"> รพสต.ที่เปิดให้บริการคลินิค</t>
  </si>
  <si>
    <t xml:space="preserve">กลุ่มเสี่ยง กลุ่มป่วย DM HT </t>
  </si>
  <si>
    <t>1.2 พัฒนาระบบข้อมูลรายงานผู้ป่วยกลุ่มเสี่ยง</t>
  </si>
  <si>
    <t xml:space="preserve"> เชื่อมข้อมูลงานNCD  ,Hos XP</t>
  </si>
  <si>
    <t>ร้อยละผู้ป่วยโรคหัวใจขาดเลือดเฉียบพลัน</t>
  </si>
  <si>
    <t>พค 57</t>
  </si>
  <si>
    <t>ที่ได้รับยาละลายลิ่มเลือด (SK)ภายใน12ชั่วโมง</t>
  </si>
  <si>
    <t>2.2 การตรวจคัดกรองภาวะแทรกซ้อนโรคเรื้อรัง ในคลินิค</t>
  </si>
  <si>
    <t>ทีมพยาบาล จำนวน 80 คน</t>
  </si>
  <si>
    <t>ร้อยละเจ้าหน้าที่ผ่านการอบรม &gt;80%</t>
  </si>
  <si>
    <t>มี.ค 57</t>
  </si>
  <si>
    <t>ค่าอาหารกลางวันและอาหารว่าง</t>
  </si>
  <si>
    <t xml:space="preserve"> Syndrome ทักษะการประเมิน และการดูแลระหว่างส่งต่อ</t>
  </si>
  <si>
    <t>ลดอัตราการเกิดภาวะโรคหัวใจขาดเลือด</t>
  </si>
  <si>
    <t>จำนวน 80 คน x 100 บาท = 8,000 บาท</t>
  </si>
  <si>
    <t xml:space="preserve"> การบริหารยาStreptokinase   </t>
  </si>
  <si>
    <t>ในผู้ป่วยโรคเรื้อรัง</t>
  </si>
  <si>
    <t>ค่าวัสดุอุปกรณ์  1,000  บาท</t>
  </si>
  <si>
    <t>สำหรับทีมพยาบาล จำนวน   2 รุ่น  x 40 คน</t>
  </si>
  <si>
    <t>(บูรณาการกับงานNCD .งบผู้ป่วยโรคเรื้อรัง)</t>
  </si>
  <si>
    <t xml:space="preserve">  -ประเมินสมรรถนะ ทักษะ พยาบาลทุกหน่วยงานในการดูแล</t>
  </si>
  <si>
    <t>รักษาพยาบาลผู้ป่วย</t>
  </si>
  <si>
    <t xml:space="preserve">  ปรับปรุงVCD สื่อการเรียนรู้ การดูแลผู้ป่วย การบริหารยา การส่งต่อ</t>
  </si>
  <si>
    <t xml:space="preserve"> 2.4  ฟังวิชาการฟื้นฟูการดูแลผู้ป่วยACS การแปลผลEKG</t>
  </si>
  <si>
    <t>ทีมพยาบาล จำนวน 10 คน</t>
  </si>
  <si>
    <t>ม.ค57,ส.ค57</t>
  </si>
  <si>
    <t>ที่รพ.พุทธชินราชและมหาลัยนเรศวร</t>
  </si>
  <si>
    <t>3.พัฒนาระบบบริการ</t>
  </si>
  <si>
    <t>3.1 พัฒนาแนวทางการดูแลผู้ป่วยSTEMI   การดูแลส่งต่อ</t>
  </si>
  <si>
    <t xml:space="preserve">แบบประเมินการให้ยาละลายลิ่มเลือด </t>
  </si>
  <si>
    <t xml:space="preserve"> การดูแลผู้ป่วยโดยใช้ Standing Orderระบบการประสานงานแพทย์</t>
  </si>
  <si>
    <t>เฉพาะทางด้านอายุรกรรม และแพทย์เฉพาะทาง รพ.พุทธชินราช</t>
  </si>
  <si>
    <t>3.2 พัฒนาการจัดเก็บข้อมูล AMI พร้อมส่งข้อมูลให้เครือข่ายบริการ</t>
  </si>
  <si>
    <t>เพื่อติดตามและให้การดูแลอย่างต่อเนื่อง</t>
  </si>
  <si>
    <t xml:space="preserve"> การพัฒนาระบบบริการเชิงรุก</t>
  </si>
  <si>
    <t>3.4 จัดทำเพลงประกอบท่าเน้นให้ผู้ป่วยกลุ่มโรคเรื้อรังมีความรู้เกี่ยวกับ</t>
  </si>
  <si>
    <t>อาการที่มาโรงพยาบาล ให้เข้าถึงระบบการแพทย์ฉุกเฉินได้อย่างรวดเร็ว</t>
  </si>
  <si>
    <t xml:space="preserve"> EMS Member Club </t>
  </si>
  <si>
    <t>3.5 การจัดเครื่อง  EKG Mobile  พร้อมกับออกรับผู้ป่วยฉุกเฉิน</t>
  </si>
  <si>
    <t>4.1พัฒนาระบบข้อมูลรายงานผู้ป่วยกลุ่มเสี่ยง</t>
  </si>
  <si>
    <t>4.2 การจัดเก็บข้อมูล พร้อมส่งข้อมูลให้เครือข่ายบริการสุขภาพ</t>
  </si>
  <si>
    <t xml:space="preserve">เพื่อติดตามผลการรักษา และการดูแลต่อเนื่อง </t>
  </si>
  <si>
    <t xml:space="preserve">ค่าอาหารกลางวันและอาหารว่าง </t>
  </si>
  <si>
    <t>มี.ค 57,มิ.ย57</t>
  </si>
  <si>
    <t>ร้อยละผู้ป่วย Ischemic stroke ได้รับยาละลายลิ่มเลือดหลังส่งต่อเพิ่มขึ้นร้อยละ3</t>
  </si>
  <si>
    <t>โครงการพัฒนาระบบบริการการดูแลผู้ป่วย</t>
  </si>
  <si>
    <t>โรคหลอดเลือดสมอง((Acute Ischemic stroke)</t>
  </si>
  <si>
    <t>กายภาพ/NCD</t>
  </si>
  <si>
    <t>หลอดเลือดสมองเข้าช่องทางด่วน  ประชาสัมพันธ์ทาง</t>
  </si>
  <si>
    <t>วิทยุกระจายเสียง ทำโปสเตอร์ ซีดี อาการโรคหลอดเลือด</t>
  </si>
  <si>
    <t>สมองที่ควรมาพบแพทย์ทันที</t>
  </si>
  <si>
    <t>2. ส่งเสริมการมีส่วนร่วมของชุมชนในการจัดการสุขภาพ</t>
  </si>
  <si>
    <t>(ร่วมทีมNCD/รพสต/ทีมกายภาพ)</t>
  </si>
  <si>
    <t>ร้อยละของผู้ป่วยอัมพฤกษ์/อัมพาต</t>
  </si>
  <si>
    <t xml:space="preserve">เพื่อลดการเกิดโรค </t>
  </si>
  <si>
    <t>ได้รับการดูแลช่วยเหลือฟื้นฟูสุขภาพ</t>
  </si>
  <si>
    <t>พยาบาลคัดกรอง Stroke ในกลุ่มผู้ป่วย DM HT ทุกราย</t>
  </si>
  <si>
    <t>ร้อยละการดูแลผู้ป่วย Ischemic stroke</t>
  </si>
  <si>
    <t>3.1 ทบทวน/ปรับCare map เพื่อมาตรฐานการดูแลผู้ป่วยโรคหลอด</t>
  </si>
  <si>
    <t>ได้รับการดูแลตามCPG  100%</t>
  </si>
  <si>
    <t>เลือดสมองได้รับความปลอดภัย</t>
  </si>
  <si>
    <t>ร้อยละผู้ป่วย Ischemic stroke</t>
  </si>
  <si>
    <t xml:space="preserve"> ก.พ 57</t>
  </si>
  <si>
    <t>stroke fast trackและการดูแลฟื้นฟูสุขภาพผู้ป่วยอัมพฤกษ์/อัมพาต</t>
  </si>
  <si>
    <t>ได้รับยาละลายลิ่มเลือดเพิ่มขึ้น &gt;3%</t>
  </si>
  <si>
    <t>stroke   alert ให้ครอบคลุมทั้งเครือข่าย</t>
  </si>
  <si>
    <t>ทีมพยาบาล /จนท.รพสต จำนวน 60 คน</t>
  </si>
  <si>
    <t>พ.ค57</t>
  </si>
  <si>
    <t xml:space="preserve">จำนวน 60 คน x 100 บาท = 6,000 บาท </t>
  </si>
  <si>
    <t>(บูรณาการร่วมงานNCDใช้งบผู้ป่วยโรคเรื้อรัง)</t>
  </si>
  <si>
    <t>ทีมกู้ชีพกู้ภัย อสม.อปพร.จำนวน 80 คน</t>
  </si>
  <si>
    <t>ลดอัตราการเกิดภาวะโรคหลอดเลือดสมอง</t>
  </si>
  <si>
    <t>ของแต่ละเครือข่าย และส่งข้อมูลย้อนกลับให้คลินิคโรคเรื้อรัง</t>
  </si>
  <si>
    <t>ในผู้ป่วยโรคความดันโลหิตสูง</t>
  </si>
  <si>
    <t>การติดตามผลการรักษาผู้ป่วยหลังส่งต่อ</t>
  </si>
  <si>
    <t>ร้อยละของรพ/รพสตมีการบันทึกและส่งข้อมูล</t>
  </si>
  <si>
    <t>ผู้ป่วยโรคหลอดเลือดสมองได้รับ</t>
  </si>
  <si>
    <t xml:space="preserve">และจิตอาสาดูแลผู้ป่วย โรคเรื้อรัง โรคหลอดเลือดสมอง </t>
  </si>
  <si>
    <t>ได้ถูกต้อง ครบถ้วน</t>
  </si>
  <si>
    <t>การ เยี่ยมบ้านหลังจากจำหน่าย100%</t>
  </si>
  <si>
    <t>เครือข่ายบริการ(ร่วมกับนักกายภาพ)</t>
  </si>
  <si>
    <t>ผู้ป่วยกึ่งระยะเฉียบพลันและไม่เฉียบพลันได้รับ</t>
  </si>
  <si>
    <t>ผู้ป่วยสามารถช่วยเหลือตนเองได้ป้องกัน</t>
  </si>
  <si>
    <t>พ.ย56- ส.ค57</t>
  </si>
  <si>
    <t>การฟื้นฟูอย่างต่อเนื่อง</t>
  </si>
  <si>
    <t>ภาวะแทรกซ้อนมีคุณภาพชีวิตที่ดีขึ้น</t>
  </si>
  <si>
    <t>นักเรียนทุกคนได้รับการตัดกรอง</t>
  </si>
  <si>
    <t>เด็กวัยเรียน (6-12 ปี) มีส่วนสูงระดับดี</t>
  </si>
  <si>
    <t>สุขภาพและสร้างเสริมภูมิคุ้ม</t>
  </si>
  <si>
    <t>และรูปร่างสมส่วน&gt;70</t>
  </si>
  <si>
    <t>กันโรค</t>
  </si>
  <si>
    <t>กค-สค</t>
  </si>
  <si>
    <t>และมีการส่งต่อตามระบบในรายที่เกินความสามารถ</t>
  </si>
  <si>
    <t>กย-ตค</t>
  </si>
  <si>
    <t>สริญญา  คำย้อม</t>
  </si>
  <si>
    <t>1.ผู้ป่วยสุขภาพจิและผู้พิการได้รับสวัสดิ</t>
  </si>
  <si>
    <t>1.สุขภาพจิตและผู้พิการได้เข้าถึงบริการด้านสุขภาพ</t>
  </si>
  <si>
    <t>พ.ย</t>
  </si>
  <si>
    <t>การทางการแพทย์ที่เหมาะสม</t>
  </si>
  <si>
    <t>ที่ดี เช่น ได้ขึ้นทะเบียน ได้รับสิทิประโยชน์ที่พึงได้</t>
  </si>
  <si>
    <t>2.ผู้พิการทางการเคลื่อนไหวได้รับการฟื้นฟูและ</t>
  </si>
  <si>
    <t>2.ผู้พิการมีคุณภาพชีวิตที่ดีขึ้น และได้รับความช่วยเหลือ</t>
  </si>
  <si>
    <t xml:space="preserve">ที่เกี่ยวข้องในการฟื้นฟูสภาพและให้ความช่วยเหลือผู้พิการ </t>
  </si>
  <si>
    <t>สริญญา คำย้อม</t>
  </si>
  <si>
    <t>1.ความชุกของผู้บริโภคเครื่องดื่มแอลกอฮอล์ในปชก 15-19ปี ไม่เกินร้อยละ13</t>
  </si>
  <si>
    <t xml:space="preserve"> 2.ร้อยละผู้สูบบุหรี่ในวัยรุ่น ไม่เกิน 10</t>
  </si>
  <si>
    <t xml:space="preserve"> 3.อัตราการใช้ถุงยางอนามัยของนักเรียนชายระดับมัธยมศึกษา&gt;50</t>
  </si>
  <si>
    <t>1มีคณะกรรมการในการดูแลวัยรุ่นทุกหน่วยงาน</t>
  </si>
  <si>
    <t>1.ผู้เข้าร่วมกิจกรรมลดละสารเสพติดลดลง</t>
  </si>
  <si>
    <t>พย-ธค</t>
  </si>
  <si>
    <t>งบกองทุนสุขภาพตำบล</t>
  </si>
  <si>
    <t>และมีทักษะอยู่ร่วมกับผู้อื่นได้</t>
  </si>
  <si>
    <t>ค่าอาหารว่าง 25*20*5=2,500</t>
  </si>
  <si>
    <t>ตค-พย</t>
  </si>
  <si>
    <t>ค่าเอกสารและวัสดุ =3,000</t>
  </si>
  <si>
    <t>ค่าอาหารว่าง 25*50*2=2,500</t>
  </si>
  <si>
    <t>มค</t>
  </si>
  <si>
    <t xml:space="preserve">                                                                     </t>
  </si>
  <si>
    <t>ค่าวัสดุอุปกรณ์ =3000</t>
  </si>
  <si>
    <t>ค่าอาหารว่าง 25*50*4 =5000</t>
  </si>
  <si>
    <t>สนับสนุนการจัดนิทรรศการส่งเสริมสุขภาพ</t>
  </si>
  <si>
    <t>6*2000=12000</t>
  </si>
  <si>
    <t xml:space="preserve">    ไม่ใช้งบประมาณ</t>
  </si>
  <si>
    <t>ป้องกันการเกิดผู้ป่วยขาดนัด/ดื้อยา/กลับเป็นซ้ำ</t>
  </si>
  <si>
    <t>มี อสม.เชี่ยวชาญในการดูแลผู้ป่วย</t>
  </si>
  <si>
    <t>จำนวนผู้ติดเชื้อเอชไอวีรายใหม่ ลดลงร้อยละ 67(ลดลง2ใน3)</t>
  </si>
  <si>
    <t>การเข้าถึงบริการยาต้านไวรัสของผู้ติดเชื้อ/ผู้ป่วยเอดส์ที่เข้าเกณฑ์ได้รับการรักษาด้วยยาต้านไวรัสเอดส์ ≥ ร้อยละ90</t>
  </si>
  <si>
    <t>การติดเชื้อ HIV ของเด็กอายุ 1 ปีครึ่ง ที่มารดาติดเชื้อ ≤ ร้อยละ 2</t>
  </si>
  <si>
    <t>การติดเชื้อ HIV ในหญิงตั้งครรภ์รายใหม่ที่มา ANC ในสถานบริการ ≤ ร้อยละ0.65</t>
  </si>
  <si>
    <t>กานต์ธีรา  ธนูสา</t>
  </si>
  <si>
    <t>ทีม SRRT</t>
  </si>
  <si>
    <t xml:space="preserve"> - ภาคีเครือข่ายและคณะทำงานด้านเอดส์มีความรู้</t>
  </si>
  <si>
    <t xml:space="preserve"> - ร้อยละของอปท.มีการจัดทำแผนปฎิบัติการเฝ้าระวัง ป้องกัน</t>
  </si>
  <si>
    <t xml:space="preserve"> - คืนข้อมูลการดำเนินงานด้านการป้องกันและแก้ไขปัญหาเอดส์/ STI ในระดับเภอ</t>
  </si>
  <si>
    <t xml:space="preserve">และเข้าใจกระบวนการทำงาน </t>
  </si>
  <si>
    <t>และแก้ไขปัญหาเอดส์และโรคติดต่อทางพศสัมพันธ์ในชุมชน</t>
  </si>
  <si>
    <t>2.ค่าถ่ายเอกสาร/จัดทำรูปเล่ม อัตราเล่มละ 60 x 70 = 4,200 บาท</t>
  </si>
  <si>
    <t xml:space="preserve"> - วิเคราะห์ปัญหาในแต่ละตำบล เพื่อเตรียมคัดเลือกพื้นที่นำร่องดำเนินการชุมชนต้นแบบเข้าใจเอดส์</t>
  </si>
  <si>
    <t xml:space="preserve"> - การมีส่วนร่วมของภาคีเครือข่ายในการดำเนินงาน</t>
  </si>
  <si>
    <t xml:space="preserve">  - จำนวนแผนงาน/โครงการที่มีการดำเนินงานป้องกันและแก้ไขปัญหา</t>
  </si>
  <si>
    <t xml:space="preserve"> - จัดทำแผนปฎิบัติงานการดำเนินงานด้านโรคเอดส์และโรคติดติอทางเพศสัมพันธ์ โดยมีภาคึเครือข่ายเอดส์</t>
  </si>
  <si>
    <t>ด้านการป้องกัน ควบคุมโรคเอดส์และโรคติดต่อทาง</t>
  </si>
  <si>
    <t>โรคเอดส์และโรคติดต่อทางเพศศัมพันธ์</t>
  </si>
  <si>
    <t>ในท้องถิ่นเป็นหุ้นส่วน</t>
  </si>
  <si>
    <t>เพศสัมพันธ์</t>
  </si>
  <si>
    <t xml:space="preserve"> ชม.ละ 300 x 6 ชม.x 2 คน = 3,600 บาท</t>
  </si>
  <si>
    <t>3. นำเสนอข้อมูลและสถานการณ์โรคเอดส์และโรคติดต่อทางเพศสัมพันธ์อำเภอนครไทย</t>
  </si>
  <si>
    <t>วันประชุมกำนัน ผู้ใหญ่บ้าน</t>
  </si>
  <si>
    <t>อำเภอนครไทย   ธ.ค. 56</t>
  </si>
  <si>
    <t>4. สำรวจแหล่งแพร่ ปีละ 2 ครั้ง เพื่อตรวจประเมินและติดตาม รวมทั้งให้ข้อมูลความรู้</t>
  </si>
  <si>
    <t xml:space="preserve"> - แหล่งแพร่ได้รับการสำรวจและติดตาม</t>
  </si>
  <si>
    <t xml:space="preserve"> - ร้อยละของแหล่งแพร่ที่ได้รับการสำรวจและติดตาม</t>
  </si>
  <si>
    <t>ค่า OT ทีมออกสำรวจฯนอกเวลา ตั้งแต่ 18.00 - 22.00 น. จำนวน 4 วัน</t>
  </si>
  <si>
    <t>เรื่องโรคเอดส์ โรคติดต่อทางเพศสัมพันธ์และสนับสนุนถุงยางอนามัยให้แก่พนักงานร้านอาหาร/หอพัก/</t>
  </si>
  <si>
    <t xml:space="preserve"> - พนักงาน/เจ้าของกิจการ มีความรู้เรื่องโรคเดส์และโรค</t>
  </si>
  <si>
    <t xml:space="preserve"> - ร้อยละของ อปท. ที่มีการดำเนินงานสนับสนนถุงยางอนามัย</t>
  </si>
  <si>
    <t>อัตรา ชม.ละ 80 บาท x 5 คน x 4 ชม.x 4 วัน  = 6,400 บาท</t>
  </si>
  <si>
    <t>รีสอร์ท/ห้องพักรายวัน/เกสต์เฮ้าท์ ฯลฯ ร่วมกับ อปท.ในพื้นที่แต่ละตำบล</t>
  </si>
  <si>
    <t>ติดต่อทางเพศสัมพันธ์</t>
  </si>
  <si>
    <t>ให้กับแหล่งแพร่/สถานประกอบการ</t>
  </si>
  <si>
    <t>5. พัฒนาชุมชนต้นแบบเข้าใจเอดส์</t>
  </si>
  <si>
    <t>5.1  ประชุมทีม  SRRT ชี้แจงการดำเนินงานและร่วมกันสำรวจ วิเคราะห์ปัญหาในแต่ละตำบล</t>
  </si>
  <si>
    <t xml:space="preserve"> - ชุมชนมีความรู้ ความเข้าใจเรื่องโรคเอดส์</t>
  </si>
  <si>
    <t>ประชุมพร้อมทีม SRRT</t>
  </si>
  <si>
    <t>5.2 คัดเลือกพื้นที่/ตำบลต้นแบบเข้าใจเอดส์ จำนวน 3 ตำบล</t>
  </si>
  <si>
    <t>และโรคติดต่อทางเพศสัมพันธ์</t>
  </si>
  <si>
    <t xml:space="preserve"> - ชุมชนมีส่วนร่วมในการป้องกันและแก้ไขปัญหาโรคเอดส์</t>
  </si>
  <si>
    <t xml:space="preserve">  - อปท.ให้การสนับสนุนงบประมาณการดำเนินกิจกรรมด้านโรคเอดส์</t>
  </si>
  <si>
    <t xml:space="preserve"> - ค่าอาหารและอาหารว่าง จำนวน 50 คน x 100 บาท = 5,000 บาท</t>
  </si>
  <si>
    <t>5.4 จัดทำแผนปฎิบัติการ</t>
  </si>
  <si>
    <t>5.5 ดำเนินการตามแผน</t>
  </si>
  <si>
    <t>ม.ค. - ส.ค. 56</t>
  </si>
  <si>
    <t>5.7 สรุปผลการดำเนินงาน</t>
  </si>
  <si>
    <t>มีการแลกเปลี่ยนเรียนรู้รูปแบบการทำงานตามบริบทของพื้นที่</t>
  </si>
  <si>
    <t>เกิดรูปแบบการทำงานในชุมชน โดยชุมชนมีส่วนร่วม</t>
  </si>
  <si>
    <t>เวทีการประกวดผลงาน  เรื่องเล่าเร้าพลัง</t>
  </si>
  <si>
    <t>เครือข่ายสุขภาพในชุมชน</t>
  </si>
  <si>
    <t>อปท.</t>
  </si>
  <si>
    <t>พัฒนาชุมชน / พมจ.</t>
  </si>
  <si>
    <t>1.     สมรรถนะของทีม</t>
  </si>
  <si>
    <t>ผู้พิการผู้ด้อยโอกาสได้รับการฟื้นฟู ไม่เกิดโรคแทรกซ้อน</t>
  </si>
  <si>
    <t>ครั้ง</t>
  </si>
  <si>
    <t>ทวิช</t>
  </si>
  <si>
    <t xml:space="preserve">ชื่อแผนงาน </t>
  </si>
  <si>
    <t>ผลผลิต</t>
  </si>
  <si>
    <t>ผลลัพธ์</t>
  </si>
  <si>
    <t>ในจนททุกระดับ  2ครั้ง/ปี</t>
  </si>
  <si>
    <t xml:space="preserve">ค่าจัดทำสมุดคู่มือดูแลคนเองกลุ่มเสี่ยง </t>
  </si>
  <si>
    <t>4.กำหนดจัดกิจกรรมเพื่อให้กลุ่มเสี่ยงเกิดการ</t>
  </si>
  <si>
    <t>1 ทบทวนทีมคณะกรรมการพัฒนาดูแลผู้ป่วย COPD  Asthma ระดับ รพ</t>
  </si>
  <si>
    <t xml:space="preserve">  - ซักประวัติการสูบบุหรี่ผู้รับบริการที่มา รพ ทุกราย โดยใช้หลัก 2  A  หากพบผู้ป่วย</t>
  </si>
  <si>
    <t>การรณรงค์ค้นหาความเสี่ยงการเกิดโรคมะเร็ง</t>
  </si>
  <si>
    <t>งบ PPA. 56</t>
  </si>
  <si>
    <t>วันประชุมอสม.ประจำเดือน</t>
  </si>
  <si>
    <t>ธ.ค.56</t>
  </si>
  <si>
    <t>3. จัดเดือนต่อต้านมะเร็งแห่งชาติ</t>
  </si>
  <si>
    <t>3.1 จัดนิทรรศการเรื่องโรคมะเร็ง รณรงค์เรื่องพฤติกรรม</t>
  </si>
  <si>
    <t>ร้อยละของประชาชนกลุ่มเป้าหมายที่ได้</t>
  </si>
  <si>
    <t>(5 ทำ 5 ไม่ และ 7 สัญญาณอันตราย)</t>
  </si>
  <si>
    <t>ค่าอาหารว่าง และกลางวัน จนท.รพ.</t>
  </si>
  <si>
    <t>และพยาบาลจากรพ.</t>
  </si>
  <si>
    <t>รพ.สต. 15 คน X 100 บาท x 21 แห่ง</t>
  </si>
  <si>
    <t>= 31,500 บาท</t>
  </si>
  <si>
    <t>S1ประชาชนมีสุขภาวะดี</t>
  </si>
  <si>
    <t>อุบัติภัย รพสต.</t>
  </si>
  <si>
    <t>สร้างเสริมการมีส่วนร่วมของภาคีเครือข่าย</t>
  </si>
  <si>
    <t>หน่วยบริการการแพทย์</t>
  </si>
  <si>
    <t>ร้อยละผู้ป่วยวิกฤตที่มารับบริการ</t>
  </si>
  <si>
    <t>ธ.ค56, ก.ค 57</t>
  </si>
  <si>
    <t>งานสาธารณภัยอำเภอ</t>
  </si>
  <si>
    <t>ฉุกเฉินมีการดำเนินงาน</t>
  </si>
  <si>
    <t>โดยผ่านระบบการแพทย์ฉุกเฉิน</t>
  </si>
  <si>
    <t>จำนวน30 คนx25บาทx2ครั้ง</t>
  </si>
  <si>
    <t>งานสาธารณภัยตำบลในพื้นที่</t>
  </si>
  <si>
    <t>หาแนวทางแก้ไขปัญหาในพื้นที่ร่วมกัน 2ครั้ง/ปี</t>
  </si>
  <si>
    <t>อย่างมีประสิทธิภาพและ</t>
  </si>
  <si>
    <t xml:space="preserve">เป็นเงิน 1,500 บาท </t>
  </si>
  <si>
    <t>1.2 ส่งต่อข้อมูลผู้รับบริการด้านการแพทย์ฉุกเฉินให้</t>
  </si>
  <si>
    <t>กับองค์กรปกครองท้องถิ่น แบบรายเดือน</t>
  </si>
  <si>
    <t>1.3 การประชาสัมพันธ์เผยแพร่ความรู้กับ อปท.</t>
  </si>
  <si>
    <t>ร้อยละของผู้ป่วยที่มาด้วยระบบ</t>
  </si>
  <si>
    <t xml:space="preserve">  การจัดกิจกรรม รณรงค์เผยแพร่ความรู้และสร้างเสริม</t>
  </si>
  <si>
    <t>การแพทย์ฉุกเฉินมีการแจ้งผ่าน</t>
  </si>
  <si>
    <t>พฤติกรรมป้องกันอุบัติเหตุร่วมกับท้องถิ่น</t>
  </si>
  <si>
    <t>ระบบ 1669 &gt; 80%</t>
  </si>
  <si>
    <t xml:space="preserve">    -สำรวจและเฝ้าระวังจุดเสี่ยงที่เกิดอุบัติเหตุจราจรและแหล่งน้ำ</t>
  </si>
  <si>
    <t xml:space="preserve">     -รณรงค์ สร้างเสริมพฤติกรรมป้องกันอุบัติเหตุทางถนนและจมน้ำ</t>
  </si>
  <si>
    <t>อัตราการเสียชีวิตจากการจมน้ำของเด็ก</t>
  </si>
  <si>
    <t>(อายุช่วง 0- 15 ปี)</t>
  </si>
  <si>
    <t>ทีม คปสอ.นครไทย</t>
  </si>
  <si>
    <t>2.พัฒนาศักยภาพบุคลากร</t>
  </si>
  <si>
    <t>จัดอบรมฟื้นคืนชีพให้</t>
  </si>
  <si>
    <t>ร้อยละเจ้าหน้าที่ที่เข้ารับการอบรม&gt;80%</t>
  </si>
  <si>
    <t xml:space="preserve"> เม.ย  57</t>
  </si>
  <si>
    <t>ให้จนท.สาธารณสุขและรพ.</t>
  </si>
  <si>
    <t>เจ้าหน้าที่สาธารณสุข</t>
  </si>
  <si>
    <t>4รุ่น ๆละ 70 คนรวม 280 คน</t>
  </si>
  <si>
    <t xml:space="preserve">   -อบรมการช่วยฟื้นคืนชีพขั้นสูงจำนวน 2 รุ่นๆละ1วันX70คน</t>
  </si>
  <si>
    <t>280 คน x  100 บาท = 28,000บาท</t>
  </si>
  <si>
    <t xml:space="preserve">   -อบรมการช่วยฟื้นคืนชีพขั้นพื้นฐานจำนวน 2 รุ่นๆละ1วันX70คน</t>
  </si>
  <si>
    <t>ค่าวัสดุอุปกรณ์  1,500 บาท</t>
  </si>
  <si>
    <t xml:space="preserve">   รวม 280 คน </t>
  </si>
  <si>
    <t>พ.ค 57 - ก.ค 57</t>
  </si>
  <si>
    <t>อัตราการเสียชีวิตจากอุบัติเหตุทางถนน</t>
  </si>
  <si>
    <t>&lt;13คนต่อปชก.แสนคน</t>
  </si>
  <si>
    <t>ร้อยละกู้ชีพกู้ภัยได้รับการอบรมฟื้นฟู &gt;80%</t>
  </si>
  <si>
    <t>มี.ค57</t>
  </si>
  <si>
    <t>กลุ่มเป้าหมาย 8 ทีมทีมละ 10 คน รวม 80คนx2 วัน</t>
  </si>
  <si>
    <t>เป็นเงิน  16,000 บาท</t>
  </si>
  <si>
    <t>ค่าวัสดุอุปกรณ์ 2,000  บาท</t>
  </si>
  <si>
    <t>เงินรางวัล  3รางวัล 6,000 บาท</t>
  </si>
  <si>
    <t>มีการซ้อมแผนอุบัติภัยหมู่ทุกปี</t>
  </si>
  <si>
    <t>แหล่งท่องเที่ยว /พื้นที่zone จุดเสี่ยง 1ครั้ง/ปี</t>
  </si>
  <si>
    <t xml:space="preserve">  เม.ย 57 </t>
  </si>
  <si>
    <t xml:space="preserve">  ค่าอาหารว่าง 100 คน x 25 บาท</t>
  </si>
  <si>
    <t>เพื่อเตรียมความพร้อมรับ  1ครั้ง / ปี</t>
  </si>
  <si>
    <t xml:space="preserve">รวมเป็นเงิน 2,500   บาท </t>
  </si>
  <si>
    <t xml:space="preserve">     การจัดซ้อม Top table </t>
  </si>
  <si>
    <t xml:space="preserve">     การจัดซ้อมเสมือนจริง </t>
  </si>
  <si>
    <t xml:space="preserve">  - Conference Dead case </t>
  </si>
  <si>
    <t>งบสาธารณภัยอำเภอ</t>
  </si>
  <si>
    <t xml:space="preserve">1.ประชุมและแต่งตั้ง คณะกรรมการระบบการรับ-ส่งต่อ </t>
  </si>
  <si>
    <t>ร้อยละการปฏิเสธการส่งต่อน้อยกว่า</t>
  </si>
  <si>
    <t>ก พ 56, ส.ค 57</t>
  </si>
  <si>
    <t xml:space="preserve">  - ชี้แจงเป้าหมายในการดำเนินงาน</t>
  </si>
  <si>
    <t>ปีงบประมาณที่ผ่านมา</t>
  </si>
  <si>
    <t>2.การจัดทำแผนพัฒนาคุณภาพและจัดทำเกณฑ์การประเมิน การประเมิน</t>
  </si>
  <si>
    <t>มีศูนย์รับส่งต่อพร้อมบทบาทหน้าที่</t>
  </si>
  <si>
    <t>เจ้าหน้าที่บริการเครือข่ายเข้าใจและสามารถ</t>
  </si>
  <si>
    <t>และแนวทางการประสานงานให้เชื่อมโยงกับเครือข่ายบริการ,จัดตั้งศูนย์</t>
  </si>
  <si>
    <t>ชัดเจน</t>
  </si>
  <si>
    <t>ปฏิบัติตามแนวทางเดียวกัน</t>
  </si>
  <si>
    <t>ระบบการรับ-การส่งต่อ-การส่งกลับ</t>
  </si>
  <si>
    <t>3.พัฒนาระบบข้อมูลรายงาน ด้วยระบบHOsXP</t>
  </si>
  <si>
    <t>เงิน PPA.ปี56</t>
  </si>
  <si>
    <t>พ.ย.-56</t>
  </si>
  <si>
    <t/>
  </si>
  <si>
    <t>จำนวน 15 คน ๆ ละ 100 บาท</t>
  </si>
  <si>
    <t>= 1,500 บาท</t>
  </si>
  <si>
    <t>ส่งเสริมพัฒนาการเด็กแรกเกิด –5 ปี (อนามัย 55 / TDSI 70 ข้อ)</t>
  </si>
  <si>
    <t>ต.ค.-56</t>
  </si>
  <si>
    <t>การประเมินและส่งเสริมพัฒนาการเด็กระดับอำเภอ</t>
  </si>
  <si>
    <t>จนท.รพ.สต.ผ่าน</t>
  </si>
  <si>
    <t>ประเมินสมรรถนะ</t>
  </si>
  <si>
    <t>อย่างเหมาะสม เขตอำเภอนครไทย</t>
  </si>
  <si>
    <t>พัฒนาการเด็ก</t>
  </si>
  <si>
    <t>- จัดทำสื่อในการให้ความรู้เกี่ยวกับการส่งเสริมพัฒนาการเด็กและโรค</t>
  </si>
  <si>
    <t>ธ.ค.-56</t>
  </si>
  <si>
    <t>- จัดทำสมุดบันทึกพัฒนาการในเด็กที่มีพัฒนาการล่าช้า</t>
  </si>
  <si>
    <t>= 2,000 บาท</t>
  </si>
  <si>
    <t>- สะสมดาวพัฒนาการแลกชุดของเล่นส่งเสริมพัฒนาการ</t>
  </si>
  <si>
    <t>= 10,000 บาท</t>
  </si>
  <si>
    <t>บุศราวดี</t>
  </si>
  <si>
    <t>EMS</t>
  </si>
  <si>
    <t>งานส่งเสริม</t>
  </si>
  <si>
    <t>ยุทธศาสตร์ Strategic :</t>
  </si>
  <si>
    <t>S1 ประชาชนมีสุขภาพดี</t>
  </si>
  <si>
    <t>วัตถุประสงค์เชิงกลยุทธ :</t>
  </si>
  <si>
    <t>ตัวชี้วัดหลัก :</t>
  </si>
  <si>
    <t>ทีม SRRT มีระบบการเฝ้าระวังโรคและสามารถออกปฏิบัติงานควบคุมโรคระบาดได้</t>
  </si>
  <si>
    <t>ให้วัคซีนในกลุ่มเสี่ยง แรงงานอพยพกลุ่มชนกลุ่มน้อย</t>
  </si>
  <si>
    <t>15 - 30 พย. 2556</t>
  </si>
  <si>
    <t xml:space="preserve">ชัยรัตน์ สมศักดิ์ </t>
  </si>
  <si>
    <t>ชาวเขาในกลุ่ม 12-45 ปีในพท.เสี่ยงและรอยต่อ</t>
  </si>
  <si>
    <t>ทีม(SRRT)</t>
  </si>
  <si>
    <t>พื้นที่เสี่ยงติดชายแดน</t>
  </si>
  <si>
    <t>2. กิจกรรมเฝ้าระวังและควบคุมโรคพิษสุนัขบ้า</t>
  </si>
  <si>
    <t>2.1 เฝ้าระวังและควบคุมประชากรสุนัขจรจัดในพื้นที่เขตเทศบาล</t>
  </si>
  <si>
    <t>-ประสานปศุสัตว์ให้บริการทำหมันและทะเบียนประชากร</t>
  </si>
  <si>
    <t>ค่าบริการจัดรณรงค์ทำหมันสุนัขจรจัด</t>
  </si>
  <si>
    <t>วัด  โรงเรียน ตลาดสด</t>
  </si>
  <si>
    <t>สุนัขจรจัด ในพื้นที่ชุมชน</t>
  </si>
  <si>
    <t>ร้อยละ 80</t>
  </si>
  <si>
    <t>เป็นเงิน 13,000 บาท</t>
  </si>
  <si>
    <t>(ไข้เลือดออก มาลาเรีย ไข้หวัดใหญ่ ไข้หวัดนก มือเท้าปากฯลฯ )</t>
  </si>
  <si>
    <t>ออกควบคุมโรคภายใน 24 ชม.</t>
  </si>
  <si>
    <t>มค .- ตค.57</t>
  </si>
  <si>
    <t>จัดเตรียมรถยนต์และอุปกรณ์ที่ใช้ในการออกสอบสวนโรค</t>
  </si>
  <si>
    <t>พ ย.56</t>
  </si>
  <si>
    <t>( มือเท้าปาก อาหารเป็นพิษ ไข้เลือดออก.ในศูนย์เด็ก)</t>
  </si>
  <si>
    <t>หน่วยงาน อปท.ครูผู้ดูแลศูนย์เด็กเล็กทั้งอำเภอนครไทย</t>
  </si>
  <si>
    <t xml:space="preserve">โครงการ </t>
  </si>
  <si>
    <t>ควบคุมโรคไข้เลือดออกให้มีประสิทธิภาพ ปี 57</t>
  </si>
  <si>
    <t xml:space="preserve">2,000 บาท </t>
  </si>
  <si>
    <t>PPA57(กองทุนตำบลฯ-57)</t>
  </si>
  <si>
    <t>CD&amp;SRRT</t>
  </si>
  <si>
    <t>WO3 พัฒนาระบบ HRM โดยเสริมพลังการเรียนรู้และสนับสนุนการเกิดนวัตกรรม (w1,3,9-O4)</t>
  </si>
  <si>
    <t xml:space="preserve"> -จนท.รพร.นครไทย/รพสต./สสอ.นครไทย</t>
  </si>
  <si>
    <t xml:space="preserve"> -มีแกนนำ/กลุ่มของบุคลากร/</t>
  </si>
  <si>
    <t>เข้ารับการปรับเปลี่ยนพฤติกรรมการดื่มสุรา สูบบุหรี่</t>
  </si>
  <si>
    <t>สามารถ ลด ละ เลิก ดื่มสุรา/สูบบุหรี่</t>
  </si>
  <si>
    <t xml:space="preserve"> หน่วยงานราชการ/อบต./อบท</t>
  </si>
  <si>
    <t xml:space="preserve"> - ค่าอาหารว่างในการจัดกิจกรรม</t>
  </si>
  <si>
    <t xml:space="preserve"> -หน่วยงานราชการ/อบต./อบท/ประชาชน</t>
  </si>
  <si>
    <t>ในการลด ละ เลิก</t>
  </si>
  <si>
    <t xml:space="preserve">เดือนละ 2 ครั้งX9 เดือนๆละ </t>
  </si>
  <si>
    <t>รพสต.เพื่อเข้ารร่วมการบำบัดรักษา</t>
  </si>
  <si>
    <t>สามารถ ลด ละ เลิก ดื่มสุรา/สูบบุหรี่ได้</t>
  </si>
  <si>
    <t>ดื่มสุรา/สูบบุหรี่</t>
  </si>
  <si>
    <t xml:space="preserve">25 คนๆละ 25 บาท </t>
  </si>
  <si>
    <t xml:space="preserve">   = 11,250  บาท</t>
  </si>
  <si>
    <t xml:space="preserve"> - ค่าอาหารการเข้าค่ายฯ+วิทยากร</t>
  </si>
  <si>
    <t>จำนวน 60 คนๆละ 3 วันๆละ225 บาท</t>
  </si>
  <si>
    <t xml:space="preserve"> กลุ่มกำลังใจ เพื่อให้การสนับสนุน</t>
  </si>
  <si>
    <t xml:space="preserve">     - ใช้แนวทางจิตตปัญญา เพื่อช่วยให้สามารถ</t>
  </si>
  <si>
    <t xml:space="preserve"> -ค่าที่พัก ผู้เข้ารับการอบรม</t>
  </si>
  <si>
    <t xml:space="preserve">ลด ละ เลิก การดื่มสุรา สูบบุหรี่ </t>
  </si>
  <si>
    <t>15,000 บาท</t>
  </si>
  <si>
    <t xml:space="preserve">  -ค่าที่พักวิทยากร 3000 บาท</t>
  </si>
  <si>
    <t xml:space="preserve"> - ค่าตอบแทนวิทยากร 6,000 บาท</t>
  </si>
  <si>
    <t xml:space="preserve"> -ค่าวัสดุ อุปกรณ์ เอกสาร 6,000 บาท</t>
  </si>
  <si>
    <t>40,500 บาท</t>
  </si>
  <si>
    <t xml:space="preserve">ค่าเอกสาร 2,๐๐๐ x21 รพสต </t>
  </si>
  <si>
    <t>ค่าอาหาร145หมู่บ้าน X ๑๐o บาทx50 คน</t>
  </si>
  <si>
    <t>โดยสร้างกระบวนการ health literacy</t>
  </si>
  <si>
    <t xml:space="preserve">เป็นเงิน 725000 บาท </t>
  </si>
  <si>
    <t>เป็นเงิน 217500 บาท</t>
  </si>
  <si>
    <t>ค่าเอกสาร 30*7250 บาท</t>
  </si>
  <si>
    <t>2.กำหนดจัดกิจกรรมเพื่อให้กลุ่มเสี่ยงเกิดการ</t>
  </si>
  <si>
    <t>3.ส่งเสริมการพัฒนาทักษะนักปรับเปลี่ยนพฤติกรรม</t>
  </si>
  <si>
    <t xml:space="preserve">5 .จัดประชุม ผู้รับผิดชอบ ในการลงข้อมูล คัดกรอง  </t>
  </si>
  <si>
    <t>6 . ทบทวนแนวทางการดูแลรักษาผู้ป่วยเบาหวาน</t>
  </si>
  <si>
    <t>7.วางแผนเร่งรัดคัดกรองภาวะแทรกซ้อนร่วมกัน</t>
  </si>
  <si>
    <t>8. กลุ่มเกิดแทรกซ้อนได้รับการรักษาหรือส่งต่อที่เหมาะสม</t>
  </si>
  <si>
    <t>1 คัดกรอง เบาหวาน ความดัน ฉับไว ครอบคลุมกลุ่มเป้าหมาย</t>
  </si>
  <si>
    <t>3.จัดทำทะเบียนกลุ่มผู้ป่วยโรคเรื้อรัง ทั้งกลุ่มที่เป็นโรคและกลุ่มเสี่ยง</t>
  </si>
  <si>
    <t>4. ติดตามประเมินผลการคัดกรอง  ความทันเวลาในการส่งข้อมูล</t>
  </si>
  <si>
    <t>5. ดำเนินการลงบันทึกข้อมูลหลังคัดกรอง</t>
  </si>
  <si>
    <t>PCUนครไทย/ รพสต 20 แห่ง</t>
  </si>
  <si>
    <t>S3 บริหารจัดการดี</t>
  </si>
  <si>
    <t>G4 หน่วยงานมีการบริการจัดการที่มีประสิทธิภาพ</t>
  </si>
  <si>
    <t>WO2 พัฒนาคุณภาพระบบบริการโดยการนิเทศติดตามและสารสนเทศเพื่อสร้างเรียนรู้ (W2,4,5,8-O2,3)</t>
  </si>
  <si>
    <t>ความสำเร็จของการพัฒนาด้านบริหารจัดการใน รพ</t>
  </si>
  <si>
    <t>1. การทำแผนยุทธศาสตร์และแผนปฏิบัติการ ครื่อข่ายบริการสุขภาพนครไทย</t>
  </si>
  <si>
    <t xml:space="preserve">1.2. จัดประชุมสรุปผลการปฏิบัติงาน เครื่อข่ายบริการสุขภาพนครไทย ประจำปี </t>
  </si>
  <si>
    <t xml:space="preserve">1.3. จัดประชุม ทำแผนยุทธศาสตร์และแผนปฏิบัติการ ครื่อข่ายบริการสุขภาพนครไทย เพื่อเป็นกรอบในการดำเนินงานและการควบคุม กำกับ ประเมินผลของหน่วยงาน </t>
  </si>
  <si>
    <t>เงินบำรุง(nonUC)</t>
  </si>
  <si>
    <t>ค่าอาหารและอาหารว่าง 60คนx100บาทX3ตำบล =18000 บาท</t>
  </si>
  <si>
    <t>ค่ารางวัลประกวด story HHC =10000 บาท</t>
  </si>
  <si>
    <t>การพัฒนาคุณภาพการปฏิบัติงานตามแผนยุทธศาสตร์สาธารณสุข ปี 2557</t>
  </si>
  <si>
    <t>พัฒนางานสาธารณสุขให้มีคุณภาพและตอบสนองความต้องการของประชาชน</t>
  </si>
  <si>
    <t>-  ร้อยละ 80 ของโรงเรียนประถมศึกษาขยายโอกาส และโรงเรียนมัธยมศึกษาสังกัดกรมสามัญศึกษาที่ยินดีเข้าร่วมกิจกรรมมีการดำเนินกิจกรรมโครงการฟันสะอาด เหงือกแข็งแรง</t>
  </si>
  <si>
    <t>ก.ค.-ก.ย.57</t>
  </si>
  <si>
    <t xml:space="preserve">สุนิศา </t>
  </si>
  <si>
    <t>-  สำรวจจำนวนโรงเรียนประถมศึกษาขยายโอกาส และโรงเรียนมัธยมศึกษาสังกัดกรมสามัญศึกษาที่ยินดีร่วมกิจกรรมตามโครงการฟันสะอาด เหงือกแข็งแรง</t>
  </si>
  <si>
    <t>-  โรงเรียนที่ยินดีเข้าร่วมกิจกรรมมีการดำเนินกิจกรรมตามโครงการฟันสะอาด เหงือกแข็งแรง โดยกลุ่มเป้าหมายในการดำเนินกิจกรรมคือนักเรียนชั้นมัธยมศึกษาปีที่ 1ในโรงเรียนดังกล่าว</t>
  </si>
  <si>
    <t>-  โรงเรียนส่งผลการดำเนินงานแก่ผู้รับผิดชอบที่ รพร.นครไทย</t>
  </si>
  <si>
    <t>- เจ้าหน้าที่ฝ่ายทันตสาธารณสุข/และเจ้าหน้าที่</t>
  </si>
  <si>
    <t>รพ.สต. ให้ความร่วมมือในการดำเนินกิจกรรมของโรงเรียน</t>
  </si>
  <si>
    <t>ตัวชี้วัดที่ 82 ร้อยละของเด็กอายุน้อยกว่า 3 ปี ได้รับการทาฟลูออไรด์วานิชมากกว่าหรือเท่ากับ 50</t>
  </si>
  <si>
    <t xml:space="preserve"> -  เด็กที่มารับวัคซีน ในช่วงอายุ 6 เดือน ถึง 4 ปี  ได้รับการตรวจสุขภาพช่องปากไม่น้อยกว่าร้อยละ 80 </t>
  </si>
  <si>
    <t>ต.ค.56 – ก.ย. 57</t>
  </si>
  <si>
    <t xml:space="preserve">สุนิศา  </t>
  </si>
  <si>
    <t xml:space="preserve"> -ผู้พาเด็กมารับวัคซีนในช่วงอายุ 6 เดือน ถึง 4 ปี ได้รับความรู้ในการดูแลสุขภาพช่องปากแก่เด็กไม่น้อยกว่าร้อยละ 80</t>
  </si>
  <si>
    <t>- ถุงนิ้วสำหรับทำความสะอาดเหงือก 30 บาท 1,000 คน เป็นเงิน 30,000</t>
  </si>
  <si>
    <t xml:space="preserve">  - ให้ความรู้ในการดูแลสุขภาพช่องปากแก่ผู้ที่พาเด็กมารับวัคซีน ในช่วงอายุ  6 เดือน ถึง 4 ปี</t>
  </si>
  <si>
    <t xml:space="preserve"> -เด็กช่วงอายุ 0 – 2 ปี 11เดือน 29 วัน ที่มารับวัคซีนได้ทาฟลูออไรด์อย่างน้อย 1 ครั้งไม่น้อยกว่าร้อยละ 50</t>
  </si>
  <si>
    <t xml:space="preserve">  - เด็กช่วงอายุ 0 – 2 ปี 11เดือน 29 วัน ที่มารับวัคซีนได้รับการทาฟลูออไรด์อย่างน้อย 1 ครั้ง</t>
  </si>
  <si>
    <t>กองทุนทันตกรรมเป็นเงิน66,000 บาท</t>
  </si>
  <si>
    <t>ตัวชี้วัดที่ ๘๓  ร้อยละเด็กนักเรียนชั้นป.๑ ได้รับบริการแบบ  Comprehensive  care  ( เคลือบหลุมร่องฟันซี่ ๖  รักษาโรคฟันผุซี่ D E ๖ ) &gt; ร้อยละ ๑๕</t>
  </si>
  <si>
    <t>- ครูอนามัยโรงเรียนมีความรู้และทักษะในการดูแล ,  การส่งเสริมสุขภาพช่องปากแก่นักเรียน   ไม่น้อยกว่า</t>
  </si>
  <si>
    <t>มิ.ย.  ๕๗   -   ส.ค. ๕๗</t>
  </si>
  <si>
    <t>- ค่าอาหารกลางวัน  อาหารว่างและเครื่องดื่มจำนวน  ๑๐๐  คนๆละ  ๙๐  บาท</t>
  </si>
  <si>
    <t>น.ส.ธนภรณ์       จินดาเพ็ง</t>
  </si>
  <si>
    <t xml:space="preserve">- จัดประชุมการให้ความรู้ด้านทันตสาธารณสุขและชี้แจงการบันทึกรายงานทันตสุขภาพของนักเรียนในโรงเรียนให้แก่ครูอนามัยในเขตอำเภอนครไทย  จำนวน    ๖๒  โรงเรียน  </t>
  </si>
  <si>
    <t>ร้อยละ ๗๐</t>
  </si>
  <si>
    <t>เป็นเงิน ๙,๐๐๐  บาท</t>
  </si>
  <si>
    <t>- ร่วมแลกเปลี่ยนเรียนรู้การดำเนินงานส่งเสริมด้านทันตสาธารณสุขแก่นักเรียนในโรงเรียน</t>
  </si>
  <si>
    <t>- ครูอนามัยโรงเรียนมีการจัดกิจกรรมการส่งเสริมทันตสุขภาพในโรงเรียนไม่น้อยกว่าร้อยละ  ๘๐</t>
  </si>
  <si>
    <t>- ค่าวัสดุและเอกสารประกอบการประชุม  ชุดละ</t>
  </si>
  <si>
    <t xml:space="preserve">- ออกนิเทศและติดตามการดำเนินงานทันตสาธารณสุขในโรงเรียนเขตอำเภอนครไทย  จำนวน  ๖๒  โรงเรียน  </t>
  </si>
  <si>
    <t xml:space="preserve">๑๐๐  บาท  จำนวน  ๖๕  ชุดเป็นเงิน ๖,๕๐๐  บาท  </t>
  </si>
  <si>
    <t>- ค่าผลิตสื่อเพื่อการเรียนการสอน ๖๒ โรงเรียน  ๑๒,๐๐๐ บาท</t>
  </si>
  <si>
    <t>- โรงเรียนเครือข่ายมีการดำเนินกิจกรรม / โครงการ  ส่งเสริมทันตสุขภาพแก่นักเรียนในโรงเรียนไม่น้อยกว่าร้อยละ  ๖๐</t>
  </si>
  <si>
    <t>มิ.ย.  ๕๗  –  ส.ค. ๕๗</t>
  </si>
  <si>
    <t>น.ส. ธนภรณ์   จินดาเพ็ง</t>
  </si>
  <si>
    <t>- กิจกรรมประชุมแลกเปลี่ยนเรียนรู้และติดตามผลการดำเนินงานด้านทันตสาธารณสุขในโรงเรียนของสมาชิกโรงเรียนเครือข่ายเด็กไทยฟันดี  อ.นครไทย</t>
  </si>
  <si>
    <t xml:space="preserve"> เป็นเงิน ๒๐,๐๐๐ บาท</t>
  </si>
  <si>
    <t xml:space="preserve">อย่างน้อยปีละ ๒ ครั้ง   </t>
  </si>
  <si>
    <t>- กิจกรรม / โครงการดำเนินงานส่งเสริมทันตสุขภาพในโรงเรียนสมาชิกเครือข่าย</t>
  </si>
  <si>
    <t>โครงการ/กิจกรรม/กลุ่มเป้าหมาย/สถานที่</t>
  </si>
  <si>
    <t>เป้าหมาย</t>
  </si>
  <si>
    <t>กำหนดการ</t>
  </si>
  <si>
    <t>งบประมาณ/ที่มา</t>
  </si>
  <si>
    <t>ผู้ดำเนินการ</t>
  </si>
  <si>
    <t>1.แกนนำ อสม. มีความรู้และทักษะในการดูแลสุขภาพช่องปากเพื่อนำความรู้และทักษะที่มีไปใช้ในการดูแลสุขภาพช่องปากประชาชนที่อยู่ในความดูแล อย่างน้อย รพ.สต.ละ 5 คน</t>
  </si>
  <si>
    <t>1.จัดประชุมเชิงปฏิบัติการ การดูแลสุขภาพช่องปากแก่แกนนำ อสม . เชี่ยวชาญฟันดี จำนวน  120 คน</t>
  </si>
  <si>
    <t>แกนนำ อสม.</t>
  </si>
  <si>
    <t>ต.ค.56- ก.ย.57</t>
  </si>
  <si>
    <t>กองทุนทันตกรรม</t>
  </si>
  <si>
    <t>ดูรณี โพธิ์แก้ว</t>
  </si>
  <si>
    <t>- ค่าอาหารกลางวัน  120  คนx 50 บาท = 6,000 บาท</t>
  </si>
  <si>
    <t>2.แกนนำ อสม. ได้รับบริการตรวจสุขภาพช่องปากและได้รับการรักษาทางทันตกรรมตามความเหมาะสม</t>
  </si>
  <si>
    <t xml:space="preserve">2. แกนนำ อสม. มีความรู้และทักษะในการดูแลสุขภาพช่องปากของตนเอง สามารถให้การดูแลผู้อื่นได้/ค่าแปรงสีฟัน-ยาสีฟัน  ชุดละ 50บาท </t>
  </si>
  <si>
    <t>- ค่าแปรงสีฟัน-ยาสีฟัน  120 ชุดx 50  บาท เป็นเงิน 3,200 บาท</t>
  </si>
  <si>
    <t>- ค่าวัสดุและอุปกรณ์การเรียนรู้ในการอบรม 120 ชุด ชุดละ 120 บาท เป็นเงิน 14,400 บาท</t>
  </si>
  <si>
    <t>3. ค่าสื่อโมเดลในการสอนเรื่องโรคในช่องปาก  22 ชิ้น x 2,000 เป็นเงิน 44,000</t>
  </si>
  <si>
    <t>4.แกนนำ อสม. เชี่ยวชาญฟันดี ดูแลสุขภาพช่องปากประชาชนที่อยู่ในความดูแลโดยเฉพาะกลุ่มเด็กประถมวัย กลุ่มผู้สูงอายุ กลุ่มผู้ป่วยโรคเรื้อรัง/ผู้พิการ</t>
  </si>
  <si>
    <t>ต.ค.55- ก.ย.56</t>
  </si>
  <si>
    <t>-ประกวด อสม. ดีเด่นด้านการดูแลสุขภาพช่องปากประชาชนที่อยู่ในความดูแลโดยเฉพาะกลุ่มเด็กประถมวัย กลุ่มผู้สูงอายุ กลุ่มผู้ป่วยโรคเรื้อรัง/ผู้พิการ</t>
  </si>
  <si>
    <t xml:space="preserve">  ค่าเงินรางวัล 10,000 บาท</t>
  </si>
  <si>
    <t>1.ร้อยละ 25ของกลุ่มอายุ 3 ปี ปราศจากฟันผุ</t>
  </si>
  <si>
    <t>1.ดำเนินการสำรวจสภาวะทันตสุขภาพของประชากรกลุ่มอายุ 3ปี, 12 ปี และผู้สูงอายุ 60 ปีขึ้นไป ในเขตอำเภอนครไทย/ค่าจ้างเหมาผู้เก็บข้อมูล 5,000 บาท</t>
  </si>
  <si>
    <t>เด็กอายุ 3ปี, 12 ปีและผู้สูงอายุ 60 ปีขึ้นไป</t>
  </si>
  <si>
    <t>2.ร้อยละ 44 ของกลุ่มอายุ 12 ปีปราศจากฟันผุ</t>
  </si>
  <si>
    <t>2. รายงานผลการสำรวจสภาวะทันตสุขภาพของประชากรกลุ่มอายุ 3ปี, 12 ปีและผู้สูงอายุ 60 ปีขึ้นไป ในเขตอำเภอนครไทย แก่สำนักงานสาธารณสุขจังหวัดพิษณุโลก เพื่อวางแผนดำเนินงานทันตสาธารณสุข</t>
  </si>
  <si>
    <t>1.ร้อยละ 100 ของนักเรียนโรงเรียนประถมศึกษา(ป.1-ป.6) ได้รับการตรวจฟันอย่างน้อยปีละ 1 ครั้ง</t>
  </si>
  <si>
    <t xml:space="preserve">1.นักเรียนโรงเรียนประถมศึกษาในเขตอำเภอนครไทย ได้รับการตรวจฟันอย่างน้อยปีละ 1 ครั้ง </t>
  </si>
  <si>
    <t>เด็กนักเรียนประถมศึกษา</t>
  </si>
  <si>
    <t>ฝ่ายทันตสาธารณสุข</t>
  </si>
  <si>
    <t>2.หน่วยบริการที่มีทันตบุคลากรให้บริการตรวจฟันและลงบันทึกในแบบฟอร์มนักเรียนชั้น ป.1,ป.3 และ ป.6 ไม่น้อยกว่าริอยละ 80</t>
  </si>
  <si>
    <t>4.หน่วยบริการที่มีทันตบุคลากรให้บริการเคลือบหลุมร่องฟันกรามแท้ซี่แรกในนักเรียนชั้น ป.1ไม่น้อยกว่าร้อยละ 40</t>
  </si>
  <si>
    <t>3. ส่งเสริมให้โรงเรียนประถมศึกษาจัดกิจกรรมส่งเสริมสุขภาพช่องปากและสร้างเสริมสิ่งแวดล้อมที่เอื้อต่อการมีสุขภาพช่องปากที่ดี</t>
  </si>
  <si>
    <t>1. แกนนำผู้สูงอายุ (ชมรมผู้สูงอายุ) จำนวน 150  คน ได้รับการพัฒนาความรู้เรื่องโรคในช่องปากและสามารถดูแลสุขภาพช่องปากตนเองได้เป็นอย่างดีและสามารถถ่ายทอดผู้อื่นได้</t>
  </si>
  <si>
    <t xml:space="preserve">1.จัดประชุมเชิงปฏิบัติการ การดูแลสุขภาพช่องปากแก่แกนนำผู้สูงอายุ (ชมรมผู้สูงอายุ) จำนวน 150 คน </t>
  </si>
  <si>
    <t>แกนนำผู้สูงอายุ</t>
  </si>
  <si>
    <t>2.ผู้สูงอายุได้รับการนัดหมายมารับการรักษาทางทันตกรรม</t>
  </si>
  <si>
    <t>- ค่าอาหารกลางวัน 150 คนx 50 บาท = 7,500 บาท</t>
  </si>
  <si>
    <t>3.ชมรมผู้สูงอายุมีการจัดกิจกรรมส่งเสริมสุขภาพช่องปาก</t>
  </si>
  <si>
    <t>- ค่าอาหารว่าง 2 ครั้ง x 150 คนx20 บาท =6,000 บาท</t>
  </si>
  <si>
    <t xml:space="preserve">4.เพื่อเปิดเวทีแลกเปลี่ยน เรียนรู้งานทันตสาธารณสุขในชมรมผู้สูงอายุ และพัฒนาเครือข่ายชมรมผู้สูงอายุ อำเภอนครไทย </t>
  </si>
  <si>
    <t>- ค่าแปรงสีฟัน-ยาสีฟัน  150 ชุดx 50 บาท เป็นเงิน 7,500 บาท</t>
  </si>
  <si>
    <t>- ค่าวัสดุและอุปกรณ์การเรียนรู้ในการอบรม 150 ชุด ชุดละ120บาท เป็นเงิน</t>
  </si>
  <si>
    <t>18,000 บาท</t>
  </si>
  <si>
    <t>- ค่าเงินรางวัล              เป็นเงิน   10,000.- บาท</t>
  </si>
  <si>
    <t>ศูนย์พัฒนาเด็กเล็กในเขตอำเภอนครไทย จำนวน 36 แห่ง</t>
  </si>
  <si>
    <t>ไม่มีงบประมาณ</t>
  </si>
  <si>
    <t>ฝ่ายทันตสาธารณสุข(น.ส.น้ำค้าง คงรอด /ผู้รับผิดชอบ)</t>
  </si>
  <si>
    <t>- ร้อยละ 100 ของเด็กในศูนย์พัฒนาเด็กเล็กได้รับการตรวจช่องปาก และได้รับทันตสุขศึกษา อย่างน้อยปีละ 1 ครั้ง</t>
  </si>
  <si>
    <t>- ร้อยละ 90 ของเด็กที่มีปัญหาสุขภาพช่องปากได้รับการแนะนำให้ครูผู้ดูแลเด็ก/ผู้ปกครอง พามารับบริการรักษาแบบผสมผสาน</t>
  </si>
  <si>
    <t>- ให้ทันตสุขศึกษาและตรวจสุขภาพช่องปากในเด็กก่อนวัยเรียน อย่างน้อยปีละ 1 ครั้ง</t>
  </si>
  <si>
    <t>- ตรวจสุขภาพช่องปากเด็ก แนะนำให้ครูผู้ดูแลเด็กแจ้งผู้ปกครองพาเด็กที่มีปัญหาสุขภาพช่องปาก มารับการรักษาที่โรงพยาบาลแบบผสมผสาน</t>
  </si>
  <si>
    <t>- ติดตามผลการมารับบริการ กรณีเด็กที่มีปัญหาสุขภาพช่องปาก ที่ให้ครูผู้ดูแลเด็ก/ผู้ปกครอง พามารับบริการรักษาแบบผสมผสาน</t>
  </si>
  <si>
    <t>พ.ค.56 - ก.ย.56</t>
  </si>
  <si>
    <t>- ค่าอาหารกลางวันของผู้เข้าร่วมประชุมและวิทยากร จำนวน 90 คน คนละ 50บาท  เป็นเงิน 4,500 บาท</t>
  </si>
  <si>
    <t>- จัดประชุมเชิงปฏิบัติการ ทำฐานการเรียนรู้ในงานส่งเสริมทันตสุขภาพในศูนย์พัฒนาเด็กเล็ก- ศึกษาและแลกเปลี่ยนการดำเนินงานส่งเสริมทันตสุขภาพในศูนย์พัฒนาเด็กเล็ก จากศูนย์พัฒนาเด็กเล็กต้นแบบในงานส่งเสริมทันตสุขภาพ</t>
  </si>
  <si>
    <t>- ร้อยละ 90 ของศูนย์พัฒนาเด็กเล็กมีการจัดกิจกรรมแปรงฟันหลังอาหารกลางวัน</t>
  </si>
  <si>
    <t>- ค่าว่างของผู้เข้าร่วมประชุมและวิทยากร จำนวน 90 คน คนละ 40บาท  เป็นเงิน 3,600 บาท</t>
  </si>
  <si>
    <t>- ร้อยละ90 ของศูนย์พัฒนาเด็กเล็กมีการจัดอาหารว่างที่เป็นประโยชน์มากว่า3วันต่อสัปดาห์</t>
  </si>
  <si>
    <t xml:space="preserve">- ค่าวัสดุและสื่อในการประชุม </t>
  </si>
  <si>
    <t>- ร้อยละ 85 ของคุณครูผู้ดูแลเด็ก มีคะแนนจากแบบทดสอบหลังการเข้าร่วมกิจกรรมเพิ่มมากขึ้น</t>
  </si>
  <si>
    <t>- สิ่งสนับสนุนการดูแลสุขภาพช่องปากเด็ก จำนวน 56 ชุด ชุดละ 500 บาท เป็นเงิน 28,000 บาท</t>
  </si>
  <si>
    <t>ศูนย์พัฒนาเด็กเล็กประจำตำบล (นำร่อง) ในเขตอำเภอนครไทย จำนวน 11 แห่ง (ครูประมาณ 18 คน, ผู้ปกครอง ประมาณ 400 คน)</t>
  </si>
  <si>
    <t>พ.ย.56 - ก.ย.57</t>
  </si>
  <si>
    <t>- ค่าอุปกรณ์ในการดูแลสุขภาพช่องปากเด็ก ครูผู้ดูแลเด็ก และผู้ปกครองเด็ก เป็นเงิน 17,000 บาท</t>
  </si>
  <si>
    <t>- ให้ความรู้ในการดูแลสุขภาพช่องปากแก่ครูผู้ดูแลเด็กและผู้ปกครองเด็ก</t>
  </si>
  <si>
    <t>- ฝึกปฏิบัติให้ครูผู้ดูแลเด็กและผู้ปกครองเด็ก ตรวจฟันและแปรงฟันให้เด็กก่อนวัยเรียน</t>
  </si>
  <si>
    <t>เป็นเงิน 5,000บาท</t>
  </si>
  <si>
    <t>- ร้อยละ 85 ของคุณครูผู้ดูแลและผู้ปกครองที่เข้าร่วมทำกิจกรรม สามารถตรวจฟัน</t>
  </si>
  <si>
    <t>กองทุนทันตกรรม รวมเป็นเงิน 22,000 บาท</t>
  </si>
  <si>
    <t>โรงเรียนประถมศึกษาในเขตอำเภอนครไทย จำนวน 62 โรงเรียน</t>
  </si>
  <si>
    <t>- ตรวจคัดกรองเพื่อเฝ้าระวังฟันตกกระ ในเด็กนักเรียน ชั้น ป.3 และ ป. 6 ในเขตอำเภอนครไทย โดยทันตบุคลากร อย่างน้อยปีละ 1 ครั้ง</t>
  </si>
  <si>
    <t>- นักเรียนชั้น ป.3 และ ป.6 ได้รับการตรวจฟัน ร้อยละ 100</t>
  </si>
  <si>
    <t>- ชี้แจงแนวทางการดำเนินงาน ความรู้เรื่องฟันตกกระ</t>
  </si>
  <si>
    <t>- เพื่อเฝ้าระวังฟันตกกระ ในเด็กประถมศึกษา</t>
  </si>
  <si>
    <t>แก่ครูอนามัยโรงเรียนในการอบรมครูอนามัย</t>
  </si>
  <si>
    <t>- คุณครูสามารถแนะนำ/ส่งต่อ นักเรียนที่มีฟันตกกระ ระดับรุนแรงมารับบริการรักษาทาง</t>
  </si>
  <si>
    <t>- คุณครูตรวจ ให้คำแนะนำและส่งต่อนักเรียนที่มีปัญหามารับบริการรักษาทางทันตกรรม รพร.นครไทย</t>
  </si>
  <si>
    <t>ทันตกรรม</t>
  </si>
  <si>
    <t>- ทันตบุคลากรเข้าร่วมการอบรมเพื่อเฝ้าระวังฟันตกกระแนวทางการแก้ไขที่ถูกต้อง ตามการอบรมของสำนักงานสาธารณสุขจังหวัดและกองทันตสาธารณสุข  (ถ้ามี)</t>
  </si>
  <si>
    <t>แหล่งน้ำบริโภค อุปโภค ในเขตอำเภอนครไทย จากโรงพยาบาลส่งเสริมสุขภาพตำบล/ศูนย์สุขภาพชุมชน ทั้ง 21 แห่ง</t>
  </si>
  <si>
    <t>พ.ค.57 - ก.ย.57</t>
  </si>
  <si>
    <t>- ค่าตรวจฟลูออไรด์ในน้ำ ขวดละ 60 บาท จำนวน 70 ขวด เป็นเงิน 4,200 บาท</t>
  </si>
  <si>
    <t xml:space="preserve">- ประสานงาน ขอส่งตรวจปริมาณฟลูออไรด์ในแหล่งน้ำ </t>
  </si>
  <si>
    <t>- แหล่งน้ำบริโภค อุปโภค ในเขตอำเภอนครไทย จากโรงพยาบาลส่งเสริมสุขภาพตำบล/ศูนย์สุขภาพชุมชน ทั้ง 21 แห่ง</t>
  </si>
  <si>
    <t>- ชี้แจงแนวทางการดำเนินงาน และการเก็บ/จัดส่งน้ำ ให้แก่เจ้าหน้าที่สาธารณสุขในเขตอำเภอนครไทย จากโรงพยาบาลส่งเสริมสุขภาพตำบล/ศูนย์สุขภาพชุมชน ทั้ง 21 แห่ง ในการประชุมประจำเดือนของสำนักงานสาธารณสุขอำเภอนครไทย</t>
  </si>
  <si>
    <t>ได้รับการตรวจ ร้อยละ 100</t>
  </si>
  <si>
    <t>กองทุนทันตกรรม?? รวมเป็นเงิน 4,200 บาท</t>
  </si>
  <si>
    <t>- กำหนด/ออกเก็บน้ำในพื้นที่กลุ่มเป้าหมาย</t>
  </si>
  <si>
    <t>- ส่งตรวจปริมาณฟลูออไรด์ในน้ำ</t>
  </si>
  <si>
    <t xml:space="preserve">- แจ้ง/รายงานผลการตรวจปริมาณฟลูออไรด์ในน้ำ </t>
  </si>
  <si>
    <t>กลับสู้พื้นที่</t>
  </si>
  <si>
    <t xml:space="preserve">- ตรวจเฝ้าระวังฟันตกกระ ในเด็กนักเรียน ชั้น ป.3 และ </t>
  </si>
  <si>
    <t>-ผู้พิการในเขตพื้นที่เป้าหมายได้รับการตรวจ</t>
  </si>
  <si>
    <t>ต.ค.๕๖ – ก.ย. ๕๗</t>
  </si>
  <si>
    <t>ทพญ.อมรรัตน์ อิ่มหมี</t>
  </si>
  <si>
    <t>- ออกสำรวจจำนวนผู้พิการในเขตพื้นที่เป้าหมาย</t>
  </si>
  <si>
    <t>สภาวะสุขภาพช่องปากร้อยละ ๑๐๐</t>
  </si>
  <si>
    <t>นางสาวกนกวรรณ สังสี</t>
  </si>
  <si>
    <t>- เยี่ยมบ้าน ให้ทันตสุขศึกษาและสำรวจ</t>
  </si>
  <si>
    <t>-แยกประเภทของผู้พิการในเขตพื้นที่เป้าหมาย</t>
  </si>
  <si>
    <t>สุขภาพช่องปากของผู้พิการในเขตพื้นที่เป้าหมาย</t>
  </si>
  <si>
    <t xml:space="preserve">ได้ทั้งหมด ร้อยละ ๑๐๐ </t>
  </si>
  <si>
    <t>-สำรวจความต้องการการได้รับบริการ</t>
  </si>
  <si>
    <t>ทางทันตกรรม</t>
  </si>
  <si>
    <t xml:space="preserve">- จำแนกผู้พิการตามที่กระทรวงสาธารณสุขได้ออกกฎกระทรวงฉบับที่ ๒ (พ.ศ. ๒๕๓๗) ออกตามความในพระราชบัญญัติการฟื้นฟูสมรรถภาพคนพิการ พ.ศ. ๒๕๓๔ โดยแบ่งประเภทของคนพิการไว้ ๕ ประเภท ดังนี้  </t>
  </si>
  <si>
    <t xml:space="preserve">   ๑) คนพิการทางการมองเห็น</t>
  </si>
  <si>
    <t xml:space="preserve">   ๒) คนพิการทางการได้ยินหรือการสื่อความหมาย</t>
  </si>
  <si>
    <t xml:space="preserve">   ๓) คนพิการทางกายหรือการเคลื่อนไหว</t>
  </si>
  <si>
    <t xml:space="preserve">   ๔) คนพิการทางจิตใจหรือพฤติกรรม</t>
  </si>
  <si>
    <t xml:space="preserve">   ๕) คนพิการทางสติปัญญาหรือการเรียนรู้</t>
  </si>
  <si>
    <t xml:space="preserve">  ตัวชี้วัดที่๒๙ อัตราการเกิดโรคฟันผุในเด็กอายุ ๑๒ ปีลดลงจากปีที่ผ่านมาไม่น้อยกว่าร้อยละ ๑ หรืออัตราการเกิดโรคฟันผุไม่มากกว่าค่ากลางของ</t>
  </si>
  <si>
    <t>ตัวชี้วัดที่๘๓ ร้อยละเด็กนักเรียนชั้นป.๑ ได้รับบริการแบบ comprehensive care (เคลือบหลุ่มร่องฟันซี่ ๖ รักษาโรคฟันผุซี่ D E ๖ ) ≥</t>
  </si>
  <si>
    <t>ของเด็ก นักเรียนชั้นป.๑ ทั้งหมด</t>
  </si>
  <si>
    <t>-                   เด็กนักเรียนชั้นประถมศึกษาปีที่ ๑ ได้รับการตรวจสุขภาพช่องปาก ร้อยละ ๑๐๐</t>
  </si>
  <si>
    <t>ทพญ.บริมาส สุขกรัต</t>
  </si>
  <si>
    <t xml:space="preserve">      -บริการออกตรวจสุขภาพช่องปากนักเรียนชั้นประถมศึกษาปีที่ ๑ </t>
  </si>
  <si>
    <t>-                   เด็กนักเรียนชั้นประถมศึกษาปีที่ ๑ อำเภอนครไทยได้รับการตรวจรักษาอย่างสมบูรณ์ร้อยละ ๑๕</t>
  </si>
  <si>
    <t xml:space="preserve">     -บริการเคลือบหลุ่มร่องฟันในฟันกรามแท้ซี่ที่ ๑ แก่นักเรียนชั้นประถมศึกษาปีที่ ๑</t>
  </si>
  <si>
    <t xml:space="preserve">     -ให้ความรู้ทันตสุขศึกษาแก่เด็กนักเรียนชั้นประถมศึกษาปีที่ ๑ </t>
  </si>
  <si>
    <t xml:space="preserve">     -เด็กนักเรียนชั้นประถมศึกษาปีที่ ๑ ได้รับการนัดหมายเพื่อรับการรักษา  ณ คลินิกทันตกรรม รพร.นครไทย อย่างสมบูรณ์</t>
  </si>
  <si>
    <t>-                   ร้อยละ ๑๐๐  ผู้นำนักเรียนมีความรู้เรื่องโรคในช่องปาก</t>
  </si>
  <si>
    <t xml:space="preserve">      -จัดอบรมผู้นำนักเรียน ชั้นประถมศึกษาปีที่ ๓-๕ อำเภอนครไทยจำนวน ๑๐๐ คน                  </t>
  </si>
  <si>
    <t>-                   ร้อยละ ๑๐๐ ผู้นำนักเรียนมีความรู้และสามารถแปรงฟันได้ถูกวิธี</t>
  </si>
  <si>
    <t>-                   ผู้นำนักเรียนสามารถนำความรู้ที่ได้ไปใช้ได้จริงในโรงเรียน</t>
  </si>
  <si>
    <t>โรงเรียนผ่านเกณฑ์โรงเรียนฟันสะอาดไม่น้อยกว่าร้อยละ 20 โดย</t>
  </si>
  <si>
    <t>ทพญ.บริมาส สุขกรัตนางสาวกนกวรรณ สังสี</t>
  </si>
  <si>
    <t xml:space="preserve">      -นิเทศติดตามดำเนินการโดยเจ้าหน้าที่ทันตสาธารณสุขและมีการแลกเปลี่ยนเรียนรู้แนวทางการดำเนินงานทันตสาธารณสุข                  </t>
  </si>
  <si>
    <t>-                   นักเรียนมีการแปรงฟันหลังรับประทานอาหารที่โรงเรียนทุกวัน</t>
  </si>
  <si>
    <t>-ร้อยละ 80 ของหญิงตั้งครรภ์ที่มาฝากครรภ์ครั้งแรกได้รับการตรวจสุขภาพช่องปากและให้ทันตสุขศึกษา</t>
  </si>
  <si>
    <t>ต.ค 56 – ก.ย. 57</t>
  </si>
  <si>
    <t>-ค่าจัดทำแบบบันทึกประจำสถานบริการ จำนวน 21 แห่ง แห่งละ 200 บาท เป็นเงิน 4,200 บาท</t>
  </si>
  <si>
    <t>ทพญ.กาญจนาพร  ชื่นชม</t>
  </si>
  <si>
    <t>-ตรวจช่องปากหญิงตั้งครรภ์พร้อมลงบันทึกในแบบบันทึกและสมุดบันทึกสุขภาพแม่และเด็ก โดยทันตบุคลากร/เจ้าหน้าที่สาธารณสุข</t>
  </si>
  <si>
    <t>-ร้อยละ 40 ของหญิงตั้งครรภ์ที่ได้รับการตรวจสุขภาพช่องปากได้รับการตรวจรักษาทางทันตกรรม</t>
  </si>
  <si>
    <t>-ชุดของขวัญคุณแม่รักฟัน จำนวน 800 คน ชุดละ 100 บาท เป็นเงิน 80,000 บาท</t>
  </si>
  <si>
    <t>น.ส.บุณยวรรณ คำหล้า</t>
  </si>
  <si>
    <t>-ให้ทันตสุขศึกษาและฝึกปฏิบัติการแปรงฟันโดยทันตบุคลากร/เจ้าหน้าที่สาธารณสุข และมอบชุดของขวัญคุณแม่รักฟัน</t>
  </si>
  <si>
    <t>ค่าจัดทำไวนิลให้ทันตสุขศึกษาแก่รพ.สต. จำนวน 21 แห่ง x 500 บาท = 10,500 บาท</t>
  </si>
  <si>
    <t xml:space="preserve">-ทำกลุ่มโรงเรียนพ่อแม่ทุกวันพุธที่ 1 ของเดือน(ในโรงพยาบาล) และออกหน่วยโรงเรียนพ่อแม่ตามรพ.สต.แต่ละตำบล ร่วมกับงานส่งเสริมสุขภาพและงานห้องคลอดให้ทันตสุขศึกษา,ย้อมคราบจุลินทรีย์ </t>
  </si>
  <si>
    <t xml:space="preserve">-ร้อยละ80ของหญิงตั้งครรภ์ที่เข้าร่วมโรงเรียนพ่อแม่มีความรู้ทางทันตสุขภาพที่ดีขึ้น  </t>
  </si>
  <si>
    <t>งบกองทุนทันตกรรมระดับอำเภอเป็นเงินทั้งสิ้น94,700บาท</t>
  </si>
  <si>
    <t>-ให้บริการรักษาทางทันตกรรมตามความจำเป็น เช่น ขูดหินปูน อุดฟัน ถอนฟัน กรณีสถานบริการไม่มีทันตบุคลากรให้ส่งต่อคลินิกทันตกรรม รพร.นครไทย</t>
  </si>
  <si>
    <t>ผู้รับผิดชอบงานอนามัยแม่และเด็กของ รพ.สต. สรุปผลการดำเนินงานส่งผู้รับผิดชอบที่คลินิกทันตกรรม รพร.นครไทย</t>
  </si>
  <si>
    <t>(นางสาวปทุมพรรณ  พรมสินชัย)</t>
  </si>
  <si>
    <t xml:space="preserve">   หัวหน้าฝ่ายทันตสาธารณสุข</t>
  </si>
  <si>
    <t>โครงการส่งเสริมป้องกันทางทันตสุขภาพในผู้สูงอายุ</t>
  </si>
  <si>
    <t>โครงการ “ยิ้มสดใส    เด็กไทยฟันดี” อำเภอนครไทย</t>
  </si>
  <si>
    <t>โครงการสำรวจสภาวะทันตสุขภาพ อำเภอนครไทย</t>
  </si>
  <si>
    <t xml:space="preserve">3. จัดทำสื่อโมเดลในการสอนเรื่องโรคในช่องปาก </t>
  </si>
  <si>
    <t xml:space="preserve">  ค่าอาหารว่าง 2 มื้อ 120 x คนx20 บาท =4,800บาท</t>
  </si>
  <si>
    <t>วิสัยทัศน์</t>
  </si>
  <si>
    <t>โรงพยาบาลคุณภาพ เพื่อชุมชนทุกคน สุขใจ  ร่วมมือสู่สุขภาพดี</t>
  </si>
  <si>
    <t>พันธกิจ</t>
  </si>
  <si>
    <t>1. ให้บริการส่งเสริมสุขภาพ   ป้องกันโรค  รักษาพยาบาล  และฟื้นฟูสภาพให้กับประชาชนอย่างมีคุณภาพ เพื่อเทิดพระเกียรติสถาบันพระมหากษัตริย์ 2. พัฒนาระบบคุณภาพของชุมชน 3. พัฒนาและสนับสนุนสถานบริการเครือข่าย 4. พัฒนาระบบบริหารจัดการได้มีประสิทธิภาพ 5. พัฒนาและสนับสนุนการเป็นแหล่งฝึกงานบุลากรทางการแพทย์และสาธารณสุข</t>
  </si>
  <si>
    <t>ค่านิยม</t>
  </si>
  <si>
    <t>มุ่งมั่นบริการ ทีมงานเป็นเลิศ เชิดชูคุณธรรม ผู้นำการพัฒนา พาเชื่อมโยง</t>
  </si>
  <si>
    <t>เป้าหมาย goals</t>
  </si>
  <si>
    <t>ประเด็นยุทธศาสตร์ strategy (4S)</t>
  </si>
  <si>
    <t>วัตถุประสงค์ Objectives</t>
  </si>
  <si>
    <t>KPI หลัก</t>
  </si>
  <si>
    <t>แผนปฏิบัติการ (Action plan)</t>
  </si>
  <si>
    <t>G1 ประชาชนมีสุขภาวะ</t>
  </si>
  <si>
    <t>กลุ่มเด็กและสตรี</t>
  </si>
  <si>
    <t>101 อัตราส่วนการตายมารดาต่อแสนการเกิดมีชีพ≤ 15</t>
  </si>
  <si>
    <t>≤ 15</t>
  </si>
  <si>
    <t>1,3</t>
  </si>
  <si>
    <t>ไม่เกิน 13</t>
  </si>
  <si>
    <t>206 ร้อยละของบริการ ANC คุณภาพ</t>
  </si>
  <si>
    <t>NA</t>
  </si>
  <si>
    <t>207 ร้อยละของห้องคลอดคุณภาพ</t>
  </si>
  <si>
    <t>219 ลดอัตราการเสียชีวิตในโรงพยาบาลของทารกแรกเกิดน้ำหนักต่ำกว่า 2500 กรัม ภายใน 28 วัน</t>
  </si>
  <si>
    <t>&gt;=40</t>
  </si>
  <si>
    <t>&gt;60</t>
  </si>
  <si>
    <t>&gt;=90</t>
  </si>
  <si>
    <t>ร้อยละของเด็กตั้งแต่ทารกแรกเกิดจนถึงอายุต่ำกว่า 6 เดือนแรก กินนมแม่อย่างเดียว</t>
  </si>
  <si>
    <t>ร้อยละของเด็ก 0-1 ปี ได้รับวัคซีน โรคหัด  ไม้น้อยกว่าร้อยละ 95</t>
  </si>
  <si>
    <t>ร้อยละของเด็ก 0-2 ปี ได้รับวัคซีนทุกประเภทตามเกณฑ์ &gt;=90</t>
  </si>
  <si>
    <t>อัตราทารกตายปริกำเนิดต่อพันการเกิดทั้งหมด≤ 9</t>
  </si>
  <si>
    <t>ร้อยละของภาวะตกเลือดหลังคลอด</t>
  </si>
  <si>
    <t>(ไม่เกิน 5)</t>
  </si>
  <si>
    <t>อัตราป่วยด้วยโรคหัดทุกกลุ่มอายุต่อแสนประชากร</t>
  </si>
  <si>
    <t>≤ 0.5 ต่อแสนปชก.</t>
  </si>
  <si>
    <t>กลุ่มเด็กปฐมวัย</t>
  </si>
  <si>
    <t>102 ร้อยละของเด็กที่มีพัฒนาการสมวัย (0-5 ปี)&gt;85</t>
  </si>
  <si>
    <t>&gt;85</t>
  </si>
  <si>
    <t>208 ร้อยละของบริการ WCC คุณภาพ</t>
  </si>
  <si>
    <t>209 ร้อยละของศูนย์เด็กเล็กคุณภาพระดับดีและดีมาก</t>
  </si>
  <si>
    <t>วิไลวรรณ</t>
  </si>
  <si>
    <t>ร้อยละของเด็กปฐมวัย(3 ปี) มีปัญหาฟันน้ำนมผุ&lt;57</t>
  </si>
  <si>
    <t>&lt;57</t>
  </si>
  <si>
    <t>ร้อยละของเด็ก5 ปี ได้รับวัคซีน DTP5</t>
  </si>
  <si>
    <t>ร้อยละของเด็กตามกลุ่มวัย ได้รับวัคซีนตามมาตรฐานวัคซีน MMR ,JE3,DTP5+OPV5</t>
  </si>
  <si>
    <t>ร้อยละของเด็ก 3-5 ปี ได้รับวัคซีนทุกประเภทตามเกณฑ์</t>
  </si>
  <si>
    <t>ร้อยละของเด็ก 3-5 ปี ได้รับการตรวจพัฒนาการตามวัย</t>
  </si>
  <si>
    <t>กลุ่มเด็กวัยรุ่น วัยเรียน</t>
  </si>
  <si>
    <t>สริญญา</t>
  </si>
  <si>
    <t>103 ร้อยละของเด็กวัยเรียนที่มีภาวะอ้วน(6-12 ปี)ไม่เกิน ร้อยละ 15</t>
  </si>
  <si>
    <t>ไม่เกิน ร้อยละ 15</t>
  </si>
  <si>
    <t>106 ความชุกของผู้บริโภคเครื่องดื่มแอลกอฮอล์ในปชก 15-19ปี ไม่เกินร้อยละ13</t>
  </si>
  <si>
    <t>ไม่เกินร้อยละ13</t>
  </si>
  <si>
    <t>104 เด็กไทยมีความฉลาดทางสติปัญญาเฉลี่ย</t>
  </si>
  <si>
    <t>(ไม่น้อยกว่า100)</t>
  </si>
  <si>
    <t>8. การดำเนินงานอำเภอ to be number one : Cup มีชมรม to be number one ครบทุกประเภท (ในสถานศึกษา สถานประกอบการ ชุมชน) ครบตามเกณฑ์ (ระดับอำเภอ)</t>
  </si>
  <si>
    <t>ไม่น้อยกว่า 85</t>
  </si>
  <si>
    <t>ร้อยละของโรงเรียนปลอดน้ำอัดลมไม่น้อยกว่า75</t>
  </si>
  <si>
    <t>ไม่น้อยกว่า75</t>
  </si>
  <si>
    <t>&gt;50</t>
  </si>
  <si>
    <t>ร้อยละผู้สูบบุหรี่ในวัยรุ่น ไม่เกิน 10</t>
  </si>
  <si>
    <t>ไม่เกิน 10</t>
  </si>
  <si>
    <t>อัตราการเสียชีวิตจากการจมน้ำ อายุ 0-15 ปี ไม่เกินร้อยละ 8</t>
  </si>
  <si>
    <t>ไม่เกินร้อยละ 8</t>
  </si>
  <si>
    <t>ร้อยละของเด็กวัยเรียน (6-12 ปี) มีส่วนสูงระดับดีและรูปร่างสมส่วน&gt;70</t>
  </si>
  <si>
    <t>&gt;70</t>
  </si>
  <si>
    <t>ร้อยละของเด็ก 6-12 ปี ได้รับวัคซีนกระตุ้นทุกประเภทตามเกณฑ์ ไม่น้อยกว่า 90</t>
  </si>
  <si>
    <t>ไม่น้อยกว่า 90</t>
  </si>
  <si>
    <t>ร้อยละของเด็ก 6-12 ปี ได้รับวัคซีน MMR ป.1 และวัคซีน dT ป.6 ไม่น้อยกว่า 95)</t>
  </si>
  <si>
    <t>ไม่น้อยกว่า 95)</t>
  </si>
  <si>
    <t>ผู้สูงอายุและผู้พิการ</t>
  </si>
  <si>
    <t>109 อัตราตายจากโรคหลอดเลือดสมองในผู้สูงอายุ ไม่เกิน 20 ต่อประชากรแสนคน</t>
  </si>
  <si>
    <t>ไม่เกิน 20 ต่อประชากรแสนคน</t>
  </si>
  <si>
    <t>กายภาพ</t>
  </si>
  <si>
    <t>(ร้อยละ 100 ภายใน 3-5 ปี)</t>
  </si>
  <si>
    <t>9. ความครอบคลุมCUPที่มีตำบลผ่านเกณฑ์ต้นแบบการดูแลสุขภาพผู้สูงอายุระยะยาวLong Term Care (CUPละ≥ 1 ตำบล)</t>
  </si>
  <si>
    <t>(CUPละ≥ 1 ตำบล)</t>
  </si>
  <si>
    <t>ร้อยละของผู้สูงอายุในช่วงอายุ 60 - 70 ปี ที่เป็นโรคสมองเสื่อมไม่เกิน 20ต่อแสนปชก</t>
  </si>
  <si>
    <t>ไม่เกิน 20ต่อแสนปชก</t>
  </si>
  <si>
    <t>อัตราผู้สูงอายุได้รับการส่งเสริมสุขภาพผ่านเกณฑ์มาตรฐานสุขภาพดี อายุยืนยาว พึ่งตนเองละช่วยเหลือสังคม(&gt;=ร้อยละ10)</t>
  </si>
  <si>
    <t>(&gt;=ร้อยละ10)</t>
  </si>
  <si>
    <t>คนพิการได้รับการประเมินความจำเป็นในการรับการช่วยเหลือทั้ง 7 ด้าน</t>
  </si>
  <si>
    <t>ร้อยละ 70</t>
  </si>
  <si>
    <t>ความสำเร็จของการดูแลรักษากลุ่มผู้ป่วยโรคเฉียบพลัน</t>
  </si>
  <si>
    <t>Acute</t>
  </si>
  <si>
    <t>ER</t>
  </si>
  <si>
    <t>107 อัตราตายจากอุบัติเหตุทางถนน ไม่เกิน 13 ต่อประชากรแสนคน</t>
  </si>
  <si>
    <t>ไม่เกิน 13 ต่อประชากรแสนคน</t>
  </si>
  <si>
    <t>STEMI</t>
  </si>
  <si>
    <t>108 อัตราตายจากโรคหลอดเลือดหัวใจ ไม่เกิน 20 ต่อประชากรแสนคน</t>
  </si>
  <si>
    <t>STROKE</t>
  </si>
  <si>
    <t>(ร้อยละ 50)</t>
  </si>
  <si>
    <t>212 ร้อยละของอำเภอที่มี miniMERT ,MCATT,SRRT คุณภาพ (เท่ากับร้อยละ 80)</t>
  </si>
  <si>
    <t>(เท่ากับร้อยละ 80)</t>
  </si>
  <si>
    <t>213 ร้อยละของ ER EMS คุณภาพ (ไม่น้อยกว่า 70)*</t>
  </si>
  <si>
    <t>(ไม่น้อยกว่า 70)*</t>
  </si>
  <si>
    <t>223 ร้อยละของผู้ป่วย Ischemic Stroke ได้รับยาละลายลิ่มเลือดเพิ่มขึ้นร้อยละ 3</t>
  </si>
  <si>
    <t>เพิ่มขึ้นร้อยละ 3</t>
  </si>
  <si>
    <t>216 จำนวน CDK clinic ตั้งแต่ระดับ F1 ขึ้นไปในแต่ละเครือข่าย*</t>
  </si>
  <si>
    <t>Chronic DM&amp;HT</t>
  </si>
  <si>
    <t>วารินทร์/พิมพ์ชนก</t>
  </si>
  <si>
    <t>220 ร้อยละของผู้ป่วยเบาหวานที่ได้รับการคัดกรองจอประสาทตา ร้อยละ 60</t>
  </si>
  <si>
    <t>ร้อยละ 60</t>
  </si>
  <si>
    <t>211 ร้อยละของคลินิก NCD คุณภาพ(ไม่น้อยกว่า 70)*</t>
  </si>
  <si>
    <t>เพิ่มขึ้นจากปีที่ผ่านมา ร้อยละ 3</t>
  </si>
  <si>
    <t>เพิ่มขึ้นจากปีที่ผ่านมาร้อยละ 3</t>
  </si>
  <si>
    <t>&gt; ร้อยละ 50</t>
  </si>
  <si>
    <t>วารินทร์/จันทร์เพ็ญ</t>
  </si>
  <si>
    <t>COPD&amp;Asthma</t>
  </si>
  <si>
    <t>&lt; ร้อยละ 8</t>
  </si>
  <si>
    <t>ร้อยละการ  admitของผู้ป่วย  COPD</t>
  </si>
  <si>
    <t>อัตราการ  Re -admit ภายใน 28 วันจากโรค COPD</t>
  </si>
  <si>
    <t>205 ร้อยละของผู้ป่วยโรคซึมเศร้าเข้าถึงบริการ &gt;31</t>
  </si>
  <si>
    <t>224  ร้อยละผู้เสพยาเสพติดที่ผ่านการบำบัดที่ได้รับการติดตาม ไม่กลับไปเสพซ้ำ ≥ ร้อยละ 80</t>
  </si>
  <si>
    <t>210 ร้อยละของศูนย์ให้คำปรึกษาคุณภาพ (Psychosocial Clinic) และเชื่อมโยงกับระบบช่วยเหลือนักเรียนในโรงเรียน เช่น ยาเสพติด บุหรี่ OSCC คลินิกวัยรุ่น ฯลฯ</t>
  </si>
  <si>
    <t>อัตราการฆ่าตัวตายสำเร็จต่อประชากรแสนคน</t>
  </si>
  <si>
    <t>ร้อยละของผู้เสพยาเสพติดรายใหม่ลดลง (50)</t>
  </si>
  <si>
    <t>ผู้เสพ ผู้ติดยาเสพติดผ่านการบำบัดรักษาฟื้นฟูสมรรถภาพตามเกณฑ์ที่กำหนด</t>
  </si>
  <si>
    <t>สมศักดิ์</t>
  </si>
  <si>
    <t>อัตราป่วยตายด้วยโรคไข้เลือดออกไม่เกินร้อยละ 0.11</t>
  </si>
  <si>
    <t>อัตราป่วยไข้เลือดออก ลดลงร้อยละ 20ของค่ามัธยฐาน 5ปีย้อนหลัง</t>
  </si>
  <si>
    <t>ผ่านระดับพื้นฐาน</t>
  </si>
  <si>
    <t>N/A</t>
  </si>
  <si>
    <t>ผ่าน</t>
  </si>
  <si>
    <t>TB/AIDS/STD</t>
  </si>
  <si>
    <t>ผกากรอง</t>
  </si>
  <si>
    <t>กานต์ธ๊รา</t>
  </si>
  <si>
    <t>อัตราตาย</t>
  </si>
  <si>
    <t>อัตราการขาดยา</t>
  </si>
  <si>
    <t>อัตราเปลียนเสมหะ</t>
  </si>
  <si>
    <t>อัตราการเยี่ยมบ้านผูป่วย TB ตามเกณฑ์</t>
  </si>
  <si>
    <t>การเข้าถึงบริการยาต้านไวรัสของผู้ติดเชื้อ/ผู้ป่วยเอดส์ที่เข้าเกณฑ์ได้รับการรักษาด้วยยาต้านไวรัสเอดส์≥ ร้อยละ90</t>
  </si>
  <si>
    <t>จำนวนผู้ติดเชื้อเอชไอวีรายใหม่ลดลง ร้อยละ 67(ลดลง2ใน3)</t>
  </si>
  <si>
    <t>G103ส่งเสริมให้มีสถานที่และบริบทอื้อต่อการส่งเสริมสุขภาพทุกกลุ่มวัย</t>
  </si>
  <si>
    <t>คบส</t>
  </si>
  <si>
    <t>ภกอุไรวรรณ/สมศักดิ์</t>
  </si>
  <si>
    <t>10. ร้อยละสถานศึกษาในจังหวัดที่ดำเนินกิจกรรม อย.น้อย ตามเกณฑ์ที่กำหนด (รร.มัธยมศึกษา ร้อยละ 70, รร.ประถมศึกษาขยายโอกาส ร้อยละ 70, รร.ประถมศึกษา ร้อยละ 15) และผ่านเกณฑ์มาตรฐานโรงเรียน อย.น้อยในระดับดีขึ้นไป ร้อยละ 30</t>
  </si>
  <si>
    <t>ร้อยละของผลิตภัณฑ์สุขภาพที่ได้รับการตรวจสอบได้มาตรฐาน   ตามเกณฑ์ที่กำหนด (เท่ากับ 90)</t>
  </si>
  <si>
    <t>ร้อยละของสถานประกอบการด้านผลิตภัณฑ์สุขภาพที่ได้รับการตรวจสอบได้มาตรฐานตามเกณฑ์ที่กำหนด (เท่ากับ 90)</t>
  </si>
  <si>
    <t>ร้อยละของผู้ประกอบการ อาหารแปรรูปที่บรรจุในภาชนะพร้อมจำหน่าย ได้รับอนุญาตตามเกณฑ์ Primary GMP (ไม่น้อยกว่า 70 ของผู้ที่มายื่นขออนุญาต)</t>
  </si>
  <si>
    <t>ร้อยละของโรงพยาบาล โรงพยาบาลส่งเสริมสุขภาพระดับตำบล สถานพยาบาลเอกชน ร้านยา มีมาตรการการห้ามสูบบุหรี่ในสถานบริการ</t>
  </si>
  <si>
    <t>อาหารสดปลอดภัยจากสารปนเปื้อน 6 ชนิด, ผลิตภัณฑ์สุขภาพที่จำหน่ายในร้านชำมีฉลากถูกต้อง</t>
  </si>
  <si>
    <t>&gt; 95</t>
  </si>
  <si>
    <t>จำนวนร้านอาหาร/แผงลอยจำหน่ายอาหารผ่านประเมินมาตรฐาน CFGT/Food safety</t>
  </si>
  <si>
    <t>&gt;80</t>
  </si>
  <si>
    <t>&gt; 70</t>
  </si>
  <si>
    <t>ร้อยละสถานศึกษาในจังหวัดที่ดำเนินกิจกรรม อย.น้อย ตามเกณฑ์ที่กำหนด (รร.มัธยมศึกษา ร้อยละ 70, รร.ประถมศึกษาขยายโอกาส ร้อยละ 70, รร.ประถมศึกษา ร้อยละ 15) และผ่านเกณฑ์มาตรฐานโรงเรียน อย.น้อยในระดับดีขึ้นไป ร้อยละ 30</t>
  </si>
  <si>
    <t>ENVอาชีวอนามัย</t>
  </si>
  <si>
    <t>โรงพยาบาลผ่านเกณฑ์มาตรฐานการดำเนินงานประเมินความเสี่ยงและแก้ไขความเสียงจากการทำงานของบุคลากรในโรงพยาบาล</t>
  </si>
  <si>
    <t>ร้อยละของประชาชนกลุ่มเสี่ยงได้รับการประเมินความเสี่ยงจากการประกอบอาชีพ ≥ 30</t>
  </si>
  <si>
    <t>ผ่านมาตรฐานสิ่งแวดล้อมและภูมิทัศน์โรงพยาบาลและ Healthy Work Place</t>
  </si>
  <si>
    <t>โรงพยาบาลผ่านการประเมินมาตรฐานสิ่งแลดล้อมและความปลอดภัยฯระดับดีมาก</t>
  </si>
  <si>
    <t>ร้อยละของสถานบริการสาธารณสุข ผ่านมาตรฐานส้วมสาธารณะตาม   มาตรฐาน HAS</t>
  </si>
  <si>
    <t>สสม</t>
  </si>
  <si>
    <t>กัญญาณัฐ</t>
  </si>
  <si>
    <t>12. ร้อยละของ อสม. ที่ได้รับการพัฒนาศักยภาพเป็น อสม. เชี่ยวชาญ</t>
  </si>
  <si>
    <t>14. ร้อยละของตำบลที่มีการจัดการสุขภาพดี  วิสาหกิจชุมชนยั่งยืนระดับดีมาก (เท่ากับหรือมากกว่า ร้อยละ25)</t>
  </si>
  <si>
    <t>13. กองทุนหลักประกันสุขภาพตำบลผ่านเกณฑ์ระดับระดับดี (A) ขึ้นไป (เท่ากับหรือมากกว่า ร้อยละ 80)</t>
  </si>
  <si>
    <t>มีการจัดมหกรรมสุขภาพโดยการมีส่วนร่วมของภาคีเครือข่ายสุขภาพตามเกณฑ์</t>
  </si>
  <si>
    <t>องค์กรปกครองส่วนท้องถิ่นที่มีการดำเนินงานแก้ไขปัญหาตามประเด็นปัญหาด้านสุขภาพที่สำคัญ 3 ประเด็นตามค่ากลางที่จังหวัดกำหนด</t>
  </si>
  <si>
    <t>อสม.ที่มีการปฏิบัติงานตามนโยบายเฝ้าระวังป้องกันโรควิถีชีวิตที่สำคัญ 5 โรค</t>
  </si>
  <si>
    <t>Health literacy</t>
  </si>
  <si>
    <t>ศศิพร</t>
  </si>
  <si>
    <t>ร้อยละของประชาชนกลุ่มเสี่ยงโรคเบาหวาน/ความดันโลหิตสูงที่มีการปรับพฤติกรรม 3 อ 2 ส และลดเสี่ยง (ไม่น้อยกว่า 50)</t>
  </si>
  <si>
    <t>G2 สถานบริการมีมาตรฐาน</t>
  </si>
  <si>
    <t>S2 บริการดี</t>
  </si>
  <si>
    <t>G202 ระบบบริการมีคุณภาพ เชื่อมโยง ได้มาตรฐาน</t>
  </si>
  <si>
    <t>ความสำเร็จของการดำเนินงานพัฒนาด้านคุณภาพ รพ</t>
  </si>
  <si>
    <t>มาตาฐาน HA SPA1-3</t>
  </si>
  <si>
    <t>201 ลดความแออัด และเวลารอคอย (เป้าหมาย)*</t>
  </si>
  <si>
    <t>5. ความครอบคลุม รพ ผ่านมาตรฐาน HA ขั้น 3 ร้อยละ 100</t>
  </si>
  <si>
    <t>7. การปฏิเสธการรับ-ส่งต่อน้อยกว่าปีงบประมาณที่ผ่านมา (ระดับจังหวัด)</t>
  </si>
  <si>
    <t>11.  รพ./รพ.สต. ที่ประชาชนมีการประเมินความพึงพอใจทุกแห่ง   (ระดับจังหวัด)</t>
  </si>
  <si>
    <t>แผนไทย</t>
  </si>
  <si>
    <t>202  ร้อยละของผู้ป่วยนอกได้รับบริการการแพทย์แผนไทยและการแพทย์ทางเลือกที่ได้มาตรฐาน (เท่ากับ 16*)</t>
  </si>
  <si>
    <t>กายภาพฯ</t>
  </si>
  <si>
    <t>3. ความครอบคลุมcupที่ รพ ผ่านมาตราฐานวิชาชีพกายภาพบำบัด</t>
  </si>
  <si>
    <t>lab</t>
  </si>
  <si>
    <t>214 ร้อยละของเครือข่ายห้องปฏิบัติการด้านการแพทย์และสาธารณสุขได้รับการพัฒนาศักยภาพ/คุณภาพ/หรือรับรองคุณภาพมาตรฐาน (ร้อยละ80 ของแผนการดำเนินงาน)*</t>
  </si>
  <si>
    <t>215 ร้อยละของ รพศ.ที่มี CMI ไม่น้อยกว่า 1.8 และ รพท. ไม่น้อยกว่า 1.4 (ร้อยละ 80)*</t>
  </si>
  <si>
    <t>ปฐมภูมิ 1A4C+DHS care US</t>
  </si>
  <si>
    <t>226  ร้อยละของอำเภอที่มี District Health System (DHS) ที่เชื่อมโยงระบบบริการปฐมภูมิกับชุมชนและท้องถิ่นอย่างมีคุณภาพ ใช้ SRM หรือเครื่องมืออื่นๆในการทำแผนพัฒนา (ไม่น้อยกว่าร้อยละ 25)  ใหม่*****(ไม่น้อยกว่าร้อยละ 50)*</t>
  </si>
  <si>
    <t>217 จำนวนรพสตที่ให้บริการสุขภาพช่องปากเพิ่มขึ้นในแต่ละเขตบริการ</t>
  </si>
  <si>
    <t>4. ร้อยละ รพ.สต. ผ่านมาตรฐาน PCA ขั้นที่ 3 อย่างน้อย2แห่ง ต่ออำเภอ(ระดับอำเภอ)</t>
  </si>
  <si>
    <t>ร้อยละของปชช มีหมอใกล้บ้านใกล้ใจดูแล</t>
  </si>
  <si>
    <t>ร้อยละหน่วยบริการปฐมภูมิผ่านเกณฑ์ขึ้นทะเบียน</t>
  </si>
  <si>
    <t>ร้อยละหน่วยบริการปฐมภูมิมี NP อย่างน้อย1คน/แห่ง</t>
  </si>
  <si>
    <t>สัดส่วน OP  ปฐมภูมิ/รพ</t>
  </si>
  <si>
    <t>หน่วยบริการปฐมภูมิและหน่วยบริการประจำมีระบบป้องกันอุบัติการณ์แพ้ยาซํ้า</t>
  </si>
  <si>
    <t>ร้อยละหน่วยบริการปฐมภูมิ ที่มีโครงการหรือแผนงานส่งเสริมการใช้ยาอย่างสมเหตุสมผล ร่วมกับองค์กรปกครองส่วนท้องถิ่น</t>
  </si>
  <si>
    <t>ร้อยละหน่วยบริการปฐมภูมิที่มีระบบความปลอดภัยของการใช้ยาจากสมุนไพร (คัดเลือก+เฝ้าระวังอาการไม่พึงประสงค์)</t>
  </si>
  <si>
    <t>DHSมีความเชื่อมโยงระบบบริการปฐมภูมิกับชุมชนและท้องถิ่นโดยมีการบริหารจัดการเครือข่ายบริการปฐมภูมิแบบมีส่วนร่วม (องค์ประกอบของคณะ กรรมการบริหารเครือข่าย /แผนการจัดบริการ/แผนการจัดการทรัพยากร)</t>
  </si>
  <si>
    <t>มีการจัดระบบสนับสนุนการจัดบริการปฐมภูมิที่มีคุณภาพ ประกอบด้วย ระบบยาและเวชภัณฑ์ IC Lab ระบบข้อมูล ระบบการให้คำปรึกษา</t>
  </si>
  <si>
    <t>หน่วยบริการประจำมีระบบการดูแลในโรคที่เป็นปัญหาในพื้นที่(CPG/Guidelines) ที่เชื่อมโยงกันตั้งแต่ CUP ถึง PCUอย่างน้อย 5 โรค</t>
  </si>
  <si>
    <t>หน่วยบริการประจำมีการจัดระบบให้การปรึกษา ระหว่าง รพ. และรพ.สต.ที่มีประสิทธิภาพ</t>
  </si>
  <si>
    <t>มีระบบสนับสนุนการจัดบริการการแพทย์แผนไทยในเครือข่าย</t>
  </si>
  <si>
    <t>ร้อยละ PCU ที่ทีมสหสาขาวิชาชีพผ่านการอบรมเวชศาสตร์ ครอบครัวในการดูแลประชาชนในพื้นที่รับผิดชอบ</t>
  </si>
  <si>
    <t>S4 วิชาการดี</t>
  </si>
  <si>
    <t>G301 จัดกำลังคนในเครือข่ายและค่าตอบแทน ให้เหมาะสม กับภาระงาน</t>
  </si>
  <si>
    <t>ความสำเร็จของการพัฒนาคุณภาพบุคลากร</t>
  </si>
  <si>
    <t>งานพัฒนาบุคลากร</t>
  </si>
  <si>
    <t>301 มีแผนกำลังคนและดำเนินการตามแผน * (มีการบริหารจัดการการกระจายบุคลากรในเขต/จังหวัด / มีการใช้ทรัพยากรบุคคลร่วมกัน / มีการใช้ FTE /มีการบริหารจัดการ Labor cost ที่เหมาะสมในเขต/จังหวัด)</t>
  </si>
  <si>
    <t>G302 พัฒนาศักยภาพผู้ปฏิบัติงานให้มีความก้าวหน้าทางวิชาการและวิชาชีพ</t>
  </si>
  <si>
    <t>ร้อยละความพึงพอใจบุคลากร</t>
  </si>
  <si>
    <t>ร้อยละสถานะสุขภาพบุคลากรอยู่ในระดับเหมาะสม(รอบเอว,BMI)</t>
  </si>
  <si>
    <t>23. ความครอบคลุมของCUP มีกระบวนการจัดการความรู้อย่างมีประสิทธิภาพครบทุกแห่ง</t>
  </si>
  <si>
    <t>G401 พัฒนาระบบข้อมูลสารสนเทศ ที่เอื้อต่อการปฏิบัติงานและการบริหารจัดการ</t>
  </si>
  <si>
    <t>IT</t>
  </si>
  <si>
    <t>21.  เครือข่ายบริการสุขภาพ มีการพัฒนาระบบบริหารจัดการเชิงยุทธศาสตร์ที่มีประสิทธิภาพตามเกณฑ์มาตรฐาน
ที่กำหนด ≥ ร้อยละ 80</t>
  </si>
  <si>
    <t>1) ความก้าวหน้าของการดำเนินงานในโครงการ (google doc)</t>
  </si>
  <si>
    <t>2) ร้อยละของการตั้งเบิกเงิน (google doc) วางแบบ (350)</t>
  </si>
  <si>
    <t>3) มีรายงานสรุปผลการดำเนินงานตามรายไตรมาส</t>
  </si>
  <si>
    <t>4) มีการสรุปประเมินผลการดำเนินงานตามแผนงาน/โครงการอย่างน้อย1 แผนงาน/โครงการ( CUP ละ1 เรื่อง)</t>
  </si>
  <si>
    <t>· มีระบบข้อมูลสำหรับการบริหารจัดการในทุกระดับเชื่อมโยงกับ National Health Information Center *</t>
  </si>
  <si>
    <t>· 21 / 43 แฟ้ม ส่งทันเวลา มากกว่าร้อยละ 95</t>
  </si>
  <si>
    <t>· ความครอบคลุมในการบันทึกข้อมูลสำคัญ มากกว่าร้อยละ 90</t>
  </si>
  <si>
    <t>G402 หน่วยงานมีธรรมมาภิบาล</t>
  </si>
  <si>
    <t>งานบริหารทั่วไป</t>
  </si>
  <si>
    <t>G402 มีการบริหารจัดการการใช้ทรัพยากรร่วมกัน</t>
  </si>
  <si>
    <t>302 ด้านการเงิน มีการจัดทำแผนและมีการดำเนินงานตามแผนของเขตสุขภาพ/จังหวัด (การบริหารงปม/การลงทุนร่วมกัน/การบริหารเวชภัณฑ์ร่วมกัน)</t>
  </si>
  <si>
    <t>303 ประสิทธิภาพการบริหารการเงินสามารถควบคุมให้หน่วยบริการในพื้นที่มีปัญหาการเงินระดับ 7 (ไม่เกินร้อยละ10)</t>
  </si>
  <si>
    <t>304 หน่วยบริการในพื้นที่มีต้นทุน ต่อหน่วยไม่เกินเกณฑ์เฉลี่ยระดับบริการเดียวกัน (ร้อยละ 20)</t>
  </si>
  <si>
    <t>305 ลดต้นทุนของยาและเครื่องมือแพทย์ *</t>
  </si>
  <si>
    <t>307  ร้อยละของรายการจัดซื้อจัดจ้าง งบลงทุน สามารถลงนามในสัญญาจ้างได้ในไตรมาสที่ 1 (เท่ากับ 100) *</t>
  </si>
  <si>
    <t>308  ร้อยละการเบิกจ่ายงบประมาณในภาพรวม ในปีงบประมาณ พ.ศ. 2557 (ไม่น้อยกว่าร้อยละ 95) *</t>
  </si>
  <si>
    <t>15. ความครอบคลุมของ CUP ผ่านเกณฑ์การบริหารจัดการการเงินการคลัง การพัสดุ และตรวจสอบภายในตามมาตรฐานที่กำหนดได้ร้อยละ 95 ขึ้นไป (106 เดิม)</t>
  </si>
  <si>
    <t>16. ความครอบคลุมของCUP ที่ผ่านเกณฑ์ในการเฝ้าระวังสถานะการเงิน การคลัง ของหน่วยบริการ(วัด ระดับ รพ.)(110 เดิม)</t>
  </si>
  <si>
    <t>17. ร้อยละของCUP มีการจัดทำแผน/ออกตรวจสอบภายในและมีการจัดทำแผนควบคุมค่าใช้จ่ายตามแผนเขตสุขภาพ/จังหวัด(FAI) ตามมาตรฐานระบบการควบคุมภายใน</t>
  </si>
  <si>
    <t>18. ความครอบคลุมของ CUP ที่มีการจัดทำและใช้ข้อมูลต้นทุนตามเกณฑ์ที่กำหนด(รวม  302)</t>
  </si>
  <si>
    <t>19. ความครอบคลุมของโรงพยาบาลที่ผ่านเกณฑ์ในการบริหารจัดการลูกหนี้รักษาพยาบาล(แยกจาก 109 เดิม)</t>
  </si>
  <si>
    <t>20.ความครอบคลุมของCUP  ทีมีการบริหารจัดการงบลงทุน (UC) กำกับ ติดตาม การจัดซื้อจัดจ้างโดยใช้e-GP เป็นเครื่องมือ ได้ตามเป้าหมายที่กำหนด (ไม่รวม รพ.มน.)≥ร้อยละ80 ลงนามสัญญา(107 เดิม)</t>
  </si>
  <si>
    <t xml:space="preserve">เครือข่ายบริการสุขภาพ ชั้นนำของจังหวัด ภายใต้การบริหารจัดการที่มีประสิทธิภาพ </t>
  </si>
  <si>
    <t>งปม อื่นๆ</t>
  </si>
  <si>
    <t>ความก้าวหน้า</t>
  </si>
  <si>
    <t>%</t>
  </si>
  <si>
    <t xml:space="preserve">1. พัฒนาสถานบริการสาธารณสุขในอำเภอนครไทยเป็นต้นแบบการรณรงค์ลดภาวะโลกร้อนด้วยนโยบาย Green &amp; Clean </t>
  </si>
  <si>
    <t xml:space="preserve">นิวัฒน์ - </t>
  </si>
  <si>
    <t xml:space="preserve"> - การจัดการมูลฝอยและการใช้ประโยชน์จากขยะและสิ่งปฏิกูลด้วยหลักการ 3 Rs </t>
  </si>
  <si>
    <t>ผ่านเกณฑ์ประเมินมาตรฐาน</t>
  </si>
  <si>
    <t xml:space="preserve">  รวมเป็นเงิน  210,000 บาท</t>
  </si>
  <si>
    <t xml:space="preserve"> - การจัดการส้วมสาธารณะให้ได้มาตรฐาน HAS ตลอดจนส่งเสริมพฤติกรรมการ   ใช้ส้วมสาธารณะอย่างถูกต้อง </t>
  </si>
  <si>
    <t xml:space="preserve"> - ลดการใช้พลังงานไฟฟ้าเพื่อประหยัดทรัพยากร </t>
  </si>
  <si>
    <t xml:space="preserve"> - การจัดการสิ่งแวดล้อมที่ช่วยลดภาวะโลกร้อน และเอื้อต่อสุขภาพ โดยเน้นหลัก ๕ ส. จัดสถานที่ทำงานให้น่าอยู่ น่าทำงาน และปลูกต้นไม้เพื่อความร่มรื่น</t>
  </si>
  <si>
    <t xml:space="preserve"> - รณรงค์อาหารปลอดสารพิษ ดูแลสุขภาพด้วยการบริโภคผักพื้นบ้าน อาหารพื้นเมือง เพื่อลดการใช้สารเคมี </t>
  </si>
  <si>
    <t>อปท. และโรงเรียน</t>
  </si>
  <si>
    <t xml:space="preserve"> - ประชุมชี้แจงนโยบาย และแนวทางการดำเนินงาน</t>
  </si>
  <si>
    <t>1.ค่าอาหาร และอาหารว่าง 2 มื้อ สำหรับจัดประชุม 1 วัน X 100 คน X100 บาท</t>
  </si>
  <si>
    <t xml:space="preserve"> - ดำเนินกิจกรรมในหน่วยงานที่สมัครใจเข้าร่วมโครงการ</t>
  </si>
  <si>
    <t>รวมเป็นเงิน 10,000  บาท</t>
  </si>
  <si>
    <t xml:space="preserve"> - ประเมินผลการดำเนินงานตามเกณฑ์มาตรฐาน</t>
  </si>
  <si>
    <t xml:space="preserve">2.ค่าพิมพ์ใบประกาศ 1,000 บาท </t>
  </si>
  <si>
    <t xml:space="preserve"> - มอบใบประกาศให้กับหน่วยงานที่ผ่านเกณฑ์มาตรฐาน</t>
  </si>
  <si>
    <t>จำนวน 145 หมู่บ้าน</t>
  </si>
  <si>
    <t>2.จัดอบรมแกนนำสุขภาพเพื่อเป็นการส่งเสริมการพัฒนาทักษะ</t>
  </si>
  <si>
    <t>แกนนำสุขภาพ</t>
  </si>
  <si>
    <t>3. พัฒนารูปแบบการการจัดบริการผู้ป่วยโรคเรื้อรังเพื่อลดปัญหาการเข้าถึงบริการและประชาชนได้รับบริการใกล้บ้านใกล้ใจ</t>
  </si>
  <si>
    <t>จำนวนผู้ป่วยที่ได้รับการดูแลอย่างต่อเนื่องโดยทีมสหวิชาชีพ</t>
  </si>
  <si>
    <t>คุณภาพชีวิตผู้พิการและครอบครัว</t>
  </si>
  <si>
    <t xml:space="preserve"> BAR - AAR ของทีม </t>
  </si>
  <si>
    <t>๔. ร้อยละของหน่วยบริการ ที่ภาคีเครือข่ายสุขภาพมีศักยภาพ และมีส่วนร่วม</t>
  </si>
  <si>
    <t>ศักยภาพของภาคีเครือข่ายสุขภาพ ในการ</t>
  </si>
  <si>
    <t>สร้างสุขภาพมีประสิทธิภาพ</t>
  </si>
  <si>
    <t xml:space="preserve"> - ตั้งคณะกรรมการขับเคลื่อนงาน  1 คณะ</t>
  </si>
  <si>
    <t xml:space="preserve"> - จัดประชุมสัมนา  จำนวน 1 ครั้ง</t>
  </si>
  <si>
    <t>เป้าหมายผู้ร่วมประชุม ประกอบด้วย</t>
  </si>
  <si>
    <t>อบต./คณะกรรมการกองทุนสุขภาพ/ผู้นำชุมชน/อสม.</t>
  </si>
  <si>
    <t>แกนนำสุขภาพ/ส่วนราชการที่เกี่ยวข้อง</t>
  </si>
  <si>
    <t xml:space="preserve"> - กองทุนสุขภาพตำบลผ่านเกณฑ์ประเมินระดับปานกลางขึ้นไป(ระดับB)    </t>
  </si>
  <si>
    <t xml:space="preserve">2.ค่าวัสดุสำนักงานและค่าถ่ายเอกสาร  </t>
  </si>
  <si>
    <t xml:space="preserve">               - ประเมินกองทุนก่อน และหลังดำเนินงาน</t>
  </si>
  <si>
    <t xml:space="preserve">               - ด้านการจัดทำแผนที่ทางเดินยุทธศาสตร์/การเขียนโครงการ</t>
  </si>
  <si>
    <t xml:space="preserve">               - ด้านการบริหารงบประมาณ</t>
  </si>
  <si>
    <t xml:space="preserve">               - ด้านระบบรายงาน</t>
  </si>
  <si>
    <t xml:space="preserve">               - ด้านการสร้างนวัตกรรมสุขภาพ เน้นประเด็นปัญหาด้านสุขภาพที่สำคัญ 3ประเด็นหลัก</t>
  </si>
  <si>
    <t xml:space="preserve"> -  หนึ่งกองทุนหนึ่งนวัตกรรม</t>
  </si>
  <si>
    <t>จัดทำสปอตประชาสัมพันธ์   จำนวน 10 ชุด</t>
  </si>
  <si>
    <t>ค่าใช้จ่ายในการดำเนินงานประชาสัมพันธ์</t>
  </si>
  <si>
    <t xml:space="preserve">     -  สปอตผลการดำเนินงาน</t>
  </si>
  <si>
    <t xml:space="preserve">                - จ้างสถานีวิทยุประชาสัมพันธ์การดำเนินงาน</t>
  </si>
  <si>
    <t xml:space="preserve">     -  สปอตประกาศความสำเร็จของงาน</t>
  </si>
  <si>
    <t xml:space="preserve">     - ทำโพลสำรวจ 2  ครั้ง</t>
  </si>
  <si>
    <t>ตามหาคนดีในดวงใจ</t>
  </si>
  <si>
    <t xml:space="preserve"> - กำหนดประเภทและหลักเกณฑ์การคัดเลือก แกนนำ ชุมชน และกองทุนต้นแบบ </t>
  </si>
  <si>
    <t xml:space="preserve"> - หนึ่งกองทุน  หนึ่งคนต้นแบบด้านสุขภาพ  </t>
  </si>
  <si>
    <t xml:space="preserve"> - หนึ่งกองทุน  หนึ่งชุมชนต้นแบบด้านสุขภาพ  </t>
  </si>
  <si>
    <t xml:space="preserve"> -ประกาศและเผยแพร่ทางสื่อวิทยุชุมชน</t>
  </si>
  <si>
    <t xml:space="preserve">      สุขภาพ ต้นแบบ  ผู้นำชุมชนต้นแบบ  นายก อปท.ต้นแบบ  </t>
  </si>
  <si>
    <t xml:space="preserve">       ปลัด อปท.ต้นแบบ  กองทุนต้นแบบ  เป็นต้น</t>
  </si>
  <si>
    <t xml:space="preserve">    -  มอบรางวัลดีเด่น</t>
  </si>
  <si>
    <t xml:space="preserve">   - เผยแพร่ผลงานแก่สาธารณชน</t>
  </si>
  <si>
    <t>อสม.ได้รับการอบรมพัฒนา 12 ครั้ง/ปี</t>
  </si>
  <si>
    <t>ค่าใช้จ่ายในการอบรม อสม.ใหม่</t>
  </si>
  <si>
    <t xml:space="preserve"> - ค่าอาหารกลางวันและอาหารว่าง2มื้อ </t>
  </si>
  <si>
    <t>มีคณะทำงานประกวดอสม ดีเด่น 10 สาขา</t>
  </si>
  <si>
    <t xml:space="preserve">             -  แต่งตั้งคณะกรรมการดำเนินงาน</t>
  </si>
  <si>
    <t>จัดประชุมชี้แจง  1 ครั้ง</t>
  </si>
  <si>
    <t>1.ค่าอาหารกลางวัน 1 มื้อ อาหารว่าง 2 มื้อ</t>
  </si>
  <si>
    <t xml:space="preserve">             -  ประชุมชี้แจงหลักเกณฑ์การประกวด</t>
  </si>
  <si>
    <t>ประชุมคัดเลือก อสม.ดีเด่น</t>
  </si>
  <si>
    <t>อำเภอมี อสม.ดีเด่น  11 สาขา</t>
  </si>
  <si>
    <t>ส่งอสม.ดีเด่นประกวด ระดับจังหวัด</t>
  </si>
  <si>
    <t xml:space="preserve"> /ระดับเขต/ระดับภาค</t>
  </si>
  <si>
    <t>โครงการพัฒนาสมรรถนะบุคลากร ปี 2557</t>
  </si>
  <si>
    <t>อัตรา เป้าหมาย KPI  ปี 57 (target)</t>
  </si>
  <si>
    <t xml:space="preserve">G302 พัฒนาศักยภาพผู้ปฏิบัติงานให้มีความก้าวหน้าทางวิชาการและวิชาชีพ </t>
  </si>
  <si>
    <t>PP56 เพิ่มเติม</t>
  </si>
  <si>
    <t xml:space="preserve"> ตัวชี้วัดการดำเนินงาน(KPI)  57  (  เครือข่ายบริการสุขภาพนครไทย ) </t>
  </si>
  <si>
    <t>&gt;ร้อยละ 70</t>
  </si>
  <si>
    <t>&gt;ร้อยละ50</t>
  </si>
  <si>
    <t>สสอ.</t>
  </si>
  <si>
    <t>90+</t>
  </si>
  <si>
    <t>ศิริโชค</t>
  </si>
  <si>
    <t>ภาวุฒิ</t>
  </si>
  <si>
    <t>นาคนารี</t>
  </si>
  <si>
    <t>ประดิษฐ์</t>
  </si>
  <si>
    <t>ชลธิชา</t>
  </si>
  <si>
    <t>สินาฎ</t>
  </si>
  <si>
    <t>จักรกฤษณ์</t>
  </si>
  <si>
    <t>นิวัฒน์</t>
  </si>
  <si>
    <t>ประภาพร</t>
  </si>
  <si>
    <t>อธิพงษ์</t>
  </si>
  <si>
    <t xml:space="preserve">ร้อยละ บุคลากร ผ่านการประเมินสมรรถนะขั้นพื้นฐาน </t>
  </si>
  <si>
    <t>ร้อยละของบุคลากร ที่ได้รับการพัฒนาศักยภาพ ที่สอดคล้องกับงานที่รับผิดชอบ อย่างน้อย 1 ครั้ง/ปี</t>
  </si>
  <si>
    <t>G402มีการพัฒนาระบบการเงินการคลังที่มีประสิทธิภาพ</t>
  </si>
  <si>
    <t xml:space="preserve"> แค่ Advocate พอไหม ?</t>
  </si>
  <si>
    <t>หา บริการ ร่วม ให้ได้ / เอาแค่ ภายใน CUP  ไหม</t>
  </si>
  <si>
    <t>ชัยรัตน์</t>
  </si>
  <si>
    <t>โครงการ/กิจกรรม/</t>
  </si>
  <si>
    <t>ระยะเวลา</t>
  </si>
  <si>
    <t>แหล่งงบประมาณและ</t>
  </si>
  <si>
    <t>เป้าหมายและพื้นที่ดำเนินการ</t>
  </si>
  <si>
    <t>ดำเนินการ</t>
  </si>
  <si>
    <t>รายละเอียดงบประมาณ</t>
  </si>
  <si>
    <t xml:space="preserve">ภาวุฒิ </t>
  </si>
  <si>
    <t>1. พัฒนาบุคลากรด้านการควบคุมโรคที่ป้องกันได้ด้วยวัคซีน</t>
  </si>
  <si>
    <t>1 ครั้ง</t>
  </si>
  <si>
    <t>ประชุมร่วมกับงาน CD</t>
  </si>
  <si>
    <t>2.พัฒนาระบบข้อมูลข่าวสารโรคที่ป้องกันได้ด้วยวัคซีน</t>
  </si>
  <si>
    <t xml:space="preserve">-  จัดทำทะเบียนประชากรกลุ่มเป้าหมาย </t>
  </si>
  <si>
    <t>ต.ค.56</t>
  </si>
  <si>
    <t>3. จัดบริการสร้างเสริมภูมิคุ้มกันโรค</t>
  </si>
  <si>
    <t xml:space="preserve"> - ให้บริการวัคซีนขั้นพื้นฐาน</t>
  </si>
  <si>
    <t xml:space="preserve">       ในเด็กอายุต่ำกว่า 1 ปี</t>
  </si>
  <si>
    <t>xxxx ราย</t>
  </si>
  <si>
    <t xml:space="preserve">       ในเด็ก 1 ปีครึ่ง–2 ปี</t>
  </si>
  <si>
    <t xml:space="preserve">      ในเด็กอายุ4-5  ปี</t>
  </si>
  <si>
    <t xml:space="preserve">       ในนักเรียนป.1</t>
  </si>
  <si>
    <t xml:space="preserve">        ในนักเรียนป.1</t>
  </si>
  <si>
    <t xml:space="preserve"> - ติดตามผู้ไม่มารับบริการ ตามกำหนด</t>
  </si>
  <si>
    <t>12 ครั้ง</t>
  </si>
  <si>
    <t>4 .นิเทศ ติดตาม กำกับ และประเมินผลงานมาตรฐานคุณภาพการให้บริการวัคซีน</t>
  </si>
  <si>
    <t xml:space="preserve">           2 ครั้ง/แห่ง </t>
  </si>
  <si>
    <t>พ.ค.57-มิ.ย.57</t>
  </si>
  <si>
    <t>-  การเก็บรักษาวัคซีน และการควบคุมอุณหภูมิตู้เย็น</t>
  </si>
  <si>
    <t>-  จัดทำแผนเตรียมความพร้อม (กรณีไฟฟ้าดับหรือตู้เย็นเสีย)</t>
  </si>
  <si>
    <t>-  การติดตามกลุ่มเป้าหมายให้มารับวัคซีนตามเกณฑ์</t>
  </si>
  <si>
    <t>-  การเตรียมการเพื่อกู้ชีพเบื้องต้นแก่ผู้รับวัคซีนกรณีเกิด</t>
  </si>
  <si>
    <t xml:space="preserve">    Anaphylaxis หรือมีอาการภายหลังได้รับวัคซีนที่รุนแรง</t>
  </si>
  <si>
    <t>5 . ประเมินผลการดำเนินงาน</t>
  </si>
  <si>
    <t xml:space="preserve">  - สรุปผลการดำเนินงาน ตามแบบรายงาน</t>
  </si>
  <si>
    <t>4 ครั้ง</t>
  </si>
  <si>
    <t>ธค./มีค./มิย./กย.</t>
  </si>
  <si>
    <t>รพ.สต.และPCU.นครไทย</t>
  </si>
  <si>
    <t>รพ.สต.ทุกแห่ง</t>
  </si>
  <si>
    <t>1.พัฒนาระบบการคัดกรองสุขภาพผู้สูงอายุ การส่งต่อ ช่องทางสื่อสาร</t>
  </si>
  <si>
    <t xml:space="preserve"> -มีData Center ,ระบบฐานข้อมูลที่มีประสิทธิภาพ</t>
  </si>
  <si>
    <t>จนท.ผู้รับผิดชอบงานรพ.สต./รพช.</t>
  </si>
  <si>
    <t>สนเทศและมีData Center ที่มีประสิทธิภาพ</t>
  </si>
  <si>
    <t xml:space="preserve"> -การบันทึกข้อมูล(Home Health Care)ในโปรแกรม</t>
  </si>
  <si>
    <t>จำนวน 25 คน</t>
  </si>
  <si>
    <t>1.1จัดทำทะเบียนจัดเก็บข้อมูล/รายงานฐานข้อมูลงานผู้สูงอายุในพื้นที่</t>
  </si>
  <si>
    <t>HosxpPCU ครบถ้วน ถูกต้อง ทันเวลา</t>
  </si>
  <si>
    <t>1.2 มีตรวจสอบ/ทบทวนข้อมูลและประมวลผลงาน</t>
  </si>
  <si>
    <t xml:space="preserve">  -พัฒนาเทคโนโลยีช่องทางสื่อ/สารสนเทศเพื่อให้</t>
  </si>
  <si>
    <t>1.3จัดตั้งศูนย์ข้อมูลอำเภอรวบรวม/สรุปรายงาน/</t>
  </si>
  <si>
    <t xml:space="preserve"> เข้าถึงชุมชนได้ทั่วถึง </t>
  </si>
  <si>
    <t>วิเคราะห์/สื่อสารข้อมูลฯลฯ</t>
  </si>
  <si>
    <t xml:space="preserve"> -มีระบบการดูแลผู้สูงอายุที่บ้าน(Home Health Care)</t>
  </si>
  <si>
    <t>จนท.ผู้รับผิดชอบงานผู้สูงอายุ</t>
  </si>
  <si>
    <t xml:space="preserve"> การดูแลช่วยเหลือผู้สูงอายุกลุ่มติดบ้าน,ติดเตียงในชุมชนที่มีคุณภาพ</t>
  </si>
  <si>
    <t>และการดูแลช่วยเหลือผู้สูงอายุกลุ่มติดบ้าน,ติดเตียง</t>
  </si>
  <si>
    <t>จนท.งานผู้พิการ/งานเวชศาสตร์ฟื้นฟู</t>
  </si>
  <si>
    <t xml:space="preserve">  -มีข้อมูลผู้สูงอายุตามศักยภาพฯ(3ต.)ที่เป็นปัจจุบัน </t>
  </si>
  <si>
    <t>จำนวน 30 คน</t>
  </si>
  <si>
    <t xml:space="preserve"> ครบถ้วนถูกต้อง</t>
  </si>
  <si>
    <t xml:space="preserve"> 3.พัฒนาศักยภาพอสม./แกนนำผู้สูงอายุในการดำเนินงานตำบลต้นแบบ</t>
  </si>
  <si>
    <t xml:space="preserve">  -อสม./แกนนำฯมีความรู้ความเข้าใจ ทักษะ และ</t>
  </si>
  <si>
    <t>อสม./แกนนำฯของรพ.สต.</t>
  </si>
  <si>
    <t>การดูแลสุขภาพผู้สูงอายุระยะยาว</t>
  </si>
  <si>
    <t>สามารถดำเนินงานตำบลต้นแบบ(LTC)</t>
  </si>
  <si>
    <t>PCU.นครไทย แห่งละ 40 คน</t>
  </si>
  <si>
    <t>4.พัฒนาศักยภาพชมรมผู้สูงอายุให้ผ่านเกณฑ์ชมรมผู้สูงอายุคุณภาพ</t>
  </si>
  <si>
    <t xml:space="preserve">  -ชมรมผู้สูงอายุให้ผ่านเกณฑ์ชมรมผู้สูงอายุคุณภาพ</t>
  </si>
  <si>
    <t>อสม./แกนนำผู้สูงอายุ/เครือข่ายฯในพื้นที่</t>
  </si>
  <si>
    <t>4.1สร้างกระบวนการมีส่วนร่วม/เรียนรู้ร่วมกัน</t>
  </si>
  <si>
    <t>และตำบลต้นแบบส่งเสริมสุขภาพผู้สูงอายุระยะยาว</t>
  </si>
  <si>
    <t>(อปท./โรงเรียน/อสม.,แกนนำ)</t>
  </si>
  <si>
    <t xml:space="preserve">โดยเน้นการใช้ทรัพยากรที่มีอยู่ท้องถิ่น  </t>
  </si>
  <si>
    <t xml:space="preserve"> รพ.สต./PCU.แห่งละ40 คนX21แห่ง</t>
  </si>
  <si>
    <t>มีการจัดทำแผนที่ทางเดินยุทธศาสตร์ด้านผู้สูงอายุในชุมชน</t>
  </si>
  <si>
    <t xml:space="preserve">   -อปท.มีแผนงาน/โครงการจัดสรรงบประมาณสนับสนุน</t>
  </si>
  <si>
    <t>การดำเนินกิจกรรมดูแลสุขภาพผู้สูงอายุ</t>
  </si>
  <si>
    <t>เบื้องต้นอย่างน้อยปีละ1ครั้ง</t>
  </si>
  <si>
    <t>ที่ดีในระดับรพ.สต./ตำบล</t>
  </si>
  <si>
    <t>หน่วยนับ</t>
  </si>
  <si>
    <t>โครงการสุขภาพภาคประชาชน อำเภอนครไทย ปี 2557</t>
  </si>
  <si>
    <t>นายประดิษฐ์  เพียรใจดี</t>
  </si>
  <si>
    <t xml:space="preserve">       - คปสอ.</t>
  </si>
  <si>
    <t>ในการดำเนินงานรักษาพยาบาล</t>
  </si>
  <si>
    <t>คน</t>
  </si>
  <si>
    <t xml:space="preserve">       - เจ้าหน้าที่สาธารณสุข</t>
  </si>
  <si>
    <t>9.ระบบเสริมสร้างสัมพันธภาพบทบาท และ</t>
  </si>
  <si>
    <t>2.1.การพัฒนาระบบการบริหารจัดการกองทุนหลักประกันสุขภาพท้องถิ่น</t>
  </si>
  <si>
    <t xml:space="preserve">    2.1.1 แต่งตั้งคณะกรรมพัฒนากองทุนหลักประกันสุขภาพฯ</t>
  </si>
  <si>
    <t>คณะ</t>
  </si>
  <si>
    <t xml:space="preserve">    2.1.2 จัดเวทีประชุมสัมนาการดำเนินงานของเครือข่ายสุขภาพ</t>
  </si>
  <si>
    <t>เวที</t>
  </si>
  <si>
    <t>แผน</t>
  </si>
  <si>
    <t>เรื่อง</t>
  </si>
  <si>
    <t xml:space="preserve">                -ประเมินผลความพึงพอใจและการรับรู้ข่าวสารในชุมชน ของประชาชนองค์กรปกครองส่วนท้องถิ่น,อสม.,โรงเรียน,ส่วนท้องถิ่น</t>
  </si>
  <si>
    <t xml:space="preserve">2.1.5 การคัดเลือกภาคีเครือข่ายสุขภาพดีเด่น </t>
  </si>
  <si>
    <t xml:space="preserve">    2.1.6   พัฒนารูปแบบการนิเทศกองทุน </t>
  </si>
  <si>
    <t>นิเทศงาน 1 ครั้งต่อปี</t>
  </si>
  <si>
    <t>3.แผนงานการพัฒนาศักยภาพแกนนำเครือข่ายสุขภาพอำเภอนครไทย ปีงบประมาณ 2557</t>
  </si>
  <si>
    <t xml:space="preserve">      3.1  จัดอบรมฟื้นฟูพัฒนาศักยภาพแกนนำฯ / อสม.</t>
  </si>
  <si>
    <t>มี.ค.-ก.ย.2557</t>
  </si>
  <si>
    <t xml:space="preserve">   3.2  จัดอบรมพัฒนาศักยภาพอสม.ใหม่</t>
  </si>
  <si>
    <t>จำนวน 73 คน</t>
  </si>
  <si>
    <t>เม.ย2557</t>
  </si>
  <si>
    <t>จำนวน73 คนx100 บาทx5วัน เป็นเงิน  36,500  บาท</t>
  </si>
  <si>
    <t xml:space="preserve">   3.3 จัดเวทีแลกเปลี่ยนเรียนรู้  การปฏิบัติงาน อสม. ประจำปี 2556</t>
  </si>
  <si>
    <t>จำนวน 2,300 คน</t>
  </si>
  <si>
    <t>20 มีนาคม 2557</t>
  </si>
  <si>
    <t>ค่าอาหารกลางวัน 1 มื้อ/อาหารว่าง 2 มื้อ</t>
  </si>
  <si>
    <t>จำนวน 2,300 คนx100 บาทx1วัน เป็นเงิน  230,000  บาท</t>
  </si>
  <si>
    <t xml:space="preserve">    3.4  จัดอบรมพัฒนาศักยภาพ อสม. เชี่ยวชาญ</t>
  </si>
  <si>
    <t>จำนวน 400 คน</t>
  </si>
  <si>
    <t>พ.ค.2557</t>
  </si>
  <si>
    <t>จำนวน 400 คนx100 บาทx2วัน เป็นเงิน  80,000  บาท</t>
  </si>
  <si>
    <t xml:space="preserve">   3.5  กิจกรรมการคัดเลือกแกนนำส่งเสริมสุขภาพดีเด่นด้านการสร้างเสริมสุขภาพ</t>
  </si>
  <si>
    <t>20 มี.ค.2557</t>
  </si>
  <si>
    <t>4.แผนการดำเนินงานตาม อสม.เชิงรุก 2557</t>
  </si>
  <si>
    <t xml:space="preserve">   4.1  ประชุมชี้แจง เจ้าหน้ารับผิดชอบงานใน รพ.สต. </t>
  </si>
  <si>
    <t>ชี้แจงวันประชุมประจำเดือน</t>
  </si>
  <si>
    <t>และประชุมชี้แจงแก่คณะกรรมการชมรม อสม.อำเภอนครไทย</t>
  </si>
  <si>
    <t xml:space="preserve">4.2 จัดทำข้อมูลรายชื่ออสม.ให้เป็นปัจจุบัน </t>
  </si>
  <si>
    <t>(ในเอกสาร,ในwww.thaiphc.net)</t>
  </si>
  <si>
    <t>และข้อมูลรายชื่อ อสม.ที่เบิกค่าป่วยการรายเดือน</t>
  </si>
  <si>
    <t>ใน http//thaiphc.hss.moph.go.th</t>
  </si>
  <si>
    <t>4.3  รวบรวม/ตรวจสอบรายงานการเบิก,การจ่าย</t>
  </si>
  <si>
    <t xml:space="preserve">,รายงานผลการปฏิบัติงาน </t>
  </si>
  <si>
    <t xml:space="preserve">  รายงานการเบิกค่าป่วยการ อสม.</t>
  </si>
  <si>
    <t>แห่ง</t>
  </si>
  <si>
    <t xml:space="preserve">  -  หมู่บ้าน ส่งให้ รพ.สต. </t>
  </si>
  <si>
    <t>ทุกวันที่ 10 ของเดือน</t>
  </si>
  <si>
    <t xml:space="preserve">  -  รพ.สต. ส่งให้ สสอ. </t>
  </si>
  <si>
    <t>ทุกวันที่ 18ของเดือน</t>
  </si>
  <si>
    <t xml:space="preserve">   -  สสอ.ส่งให้ สสจ.</t>
  </si>
  <si>
    <t>ทุกวันที่ 20ของเดือน</t>
  </si>
  <si>
    <t xml:space="preserve">  ใบสำคัญจ่ายค่าป่วยการ อสม./และรายงานผลการปฏิบัติงาน</t>
  </si>
  <si>
    <t>ทุกวันที่ 3 ของเดือนถัดไป</t>
  </si>
  <si>
    <t xml:space="preserve"> 4.4 ติดตามนิเทศงาน สช.ของ รพ.สต.</t>
  </si>
  <si>
    <t>นิเทศพร้อม คปสอ.</t>
  </si>
  <si>
    <t xml:space="preserve">  -  การจัดทำแผนปฏิบัติงาน ตามบทบาทของอสม.</t>
  </si>
  <si>
    <t xml:space="preserve">   -  บันทึกการปฏิบัติงาน</t>
  </si>
  <si>
    <t>ม.ค. - ก.ย. 57</t>
  </si>
  <si>
    <t>ม.ค.57</t>
  </si>
  <si>
    <t>งบประมาณตามโครงการ</t>
  </si>
  <si>
    <t>กลุ่มงาน</t>
  </si>
  <si>
    <t>โดยมีกิจกรรมดังนี้</t>
  </si>
  <si>
    <t>1. คณะกรรมการ รพ.สต.</t>
  </si>
  <si>
    <t>1. สถานบริการผ่านเกณฑ์</t>
  </si>
  <si>
    <t>ส่งเสริมสนับสนุนการพัฒนา</t>
  </si>
  <si>
    <t>หลักประกัน</t>
  </si>
  <si>
    <t>1. จัดประชุมคณะกรรมการพัฒนา รพ.สต. 1 ครั้ง</t>
  </si>
  <si>
    <t>มีความรู้ ความเข้าใจ</t>
  </si>
  <si>
    <t xml:space="preserve"> On top payment ทุกแห่ง</t>
  </si>
  <si>
    <t>การจัดบริการปฐมภูมิแบบ</t>
  </si>
  <si>
    <t>สุขภาพ</t>
  </si>
  <si>
    <t>เพื่อชี้แจงกระบวนงานทั้งระบบของการพัฒนาการจัดบริการ</t>
  </si>
  <si>
    <t>กระบวนงานฯ</t>
  </si>
  <si>
    <t xml:space="preserve">บูรณาการจังหวัดพิษณุโลก </t>
  </si>
  <si>
    <t>ปฐมภูมิแบบบูรณาการตามแผนพัฒนาหน่วยบริการปฐมภูมิ</t>
  </si>
  <si>
    <t>ปี 2556</t>
  </si>
  <si>
    <t>ให้ผ่านเกณฑ์ On top payment</t>
  </si>
  <si>
    <t>ตามแผนพัฒนาหน่วยบริการ</t>
  </si>
  <si>
    <t>เป้าหมายคือ คณะกรรมการพัฒนา รพ.สต.และ ศสช.รพร.</t>
  </si>
  <si>
    <t>ปฐมภูมิให้ผ่านเกณฑ์On top</t>
  </si>
  <si>
    <t>รวม 21 แห่งๆละ 5 คนรวมเป็น 105 คน</t>
  </si>
  <si>
    <t xml:space="preserve"> payment (แผนงานที่1)</t>
  </si>
  <si>
    <t>-ค่าอาหารกลางวันและอาหาร</t>
  </si>
  <si>
    <t>2. ติดตามและประเมินผลการดำเนินงานโดยพิจารณาจาก</t>
  </si>
  <si>
    <t>ก.ย.57</t>
  </si>
  <si>
    <t>ว่าง ผู้เข้าร่วมประชุม 105</t>
  </si>
  <si>
    <t>เกณฑ์ On top payment</t>
  </si>
  <si>
    <t>คนๆละ100 บาท รวมเป็นเงิน</t>
  </si>
  <si>
    <t>เป้าหมาย คือ รพ.สต.ทุกแห่ง และ ศสช.รพร. รวม 21 แห่ง</t>
  </si>
  <si>
    <t xml:space="preserve"> 10,500 บาท</t>
  </si>
  <si>
    <t>หมายเหตุ ทุกกิจกรรม</t>
  </si>
  <si>
    <t>สามารถถัวจ่ายกันได้</t>
  </si>
  <si>
    <t>1. สถานบริการทุกแห่ง</t>
  </si>
  <si>
    <t>มีคุณภาพตามเกณฑ์</t>
  </si>
  <si>
    <t>มาตรฐาน PCA</t>
  </si>
  <si>
    <t>เพื่อชี้แจงกระบวนงานทั้งระบบของการพัฒนาหน่วยบริการปฐมภูมิ</t>
  </si>
  <si>
    <t>ให้มีคุณภาพตามเกณฑ์มาตรฐาน PCA</t>
  </si>
  <si>
    <t>ปฐมภูมิให้มีคุณภาพตาม</t>
  </si>
  <si>
    <t>มาตรฐานPCA(แผนงานที่3)</t>
  </si>
  <si>
    <t>1. รพ.สต.ทุกแห่งมีการจัดทำ</t>
  </si>
  <si>
    <t>บูรณาการใช้งบฯรว่มกับ</t>
  </si>
  <si>
    <t>และใช้ข้อมูลต้นทุน  ปี 2556</t>
  </si>
  <si>
    <t>โครงการ พัฒนาหน่วยบริการ</t>
  </si>
  <si>
    <t>1. จัดประชุม จนท. รพ.สต.</t>
  </si>
  <si>
    <t>เพื่อชี้แจงกระบวนงานทั้งระบบของการการจัดทำและใช้ข้อมูลต้นทุน</t>
  </si>
  <si>
    <t>2.  รพ.สต.ทุกแห่งวางแผนพัฒนาฯ</t>
  </si>
  <si>
    <t>เกณฑ์มาตรฐาน PCA</t>
  </si>
  <si>
    <t>ของ รพ.สต. ปี 2556 ทุกแห่ง ด้วยวิธีมาตรฐาน</t>
  </si>
  <si>
    <t>2. นำข้อมูลมาทำการวิเคราะห์และเปรียบเทียบ</t>
  </si>
  <si>
    <t>3. เผยแพร่ข้อมูลต้นทุนที่จัดทำในระดับ คปสอ. และวางแผนพัฒนาประสิทธิภาพ</t>
  </si>
  <si>
    <t>โดยลดหรือควบคุมต้นทุนในส่วนที่ควบคุมได้หรือเพิ่มผลผลิตของงาน</t>
  </si>
  <si>
    <t>4. ติดตามและประเมินผลการดำเนินงาน</t>
  </si>
  <si>
    <t>นายชัยรัตน์  สังฆธรรม</t>
  </si>
  <si>
    <t>ตำแหน่ง นักวิชาการสาธารณสุขชำนาญการ</t>
  </si>
  <si>
    <t>206ร้อยละของบริการ ANC คุณภาพ(ไม่น้อยกว่าร้อยละ 70)</t>
  </si>
  <si>
    <t>207ร้อยละของห้องคลอดคุณภาพ</t>
  </si>
  <si>
    <t>ต.ค.,ม.ค.,เม.ย.,ก.ค.</t>
  </si>
  <si>
    <t>ในการประชุม MCH Board วิชาการ จำนวน 4 เรื่อง</t>
  </si>
  <si>
    <t>ผ่านการประเมิน  Competency</t>
  </si>
  <si>
    <t>2. พัฒนาระบบบริการด้านอนามัยแม่และเด็กให้มีคุณภาพ</t>
  </si>
  <si>
    <t>Pre - Post Test/ผ่านการประเมิน</t>
  </si>
  <si>
    <t>จำนวน CQI., นวัตกรรม</t>
  </si>
  <si>
    <t xml:space="preserve"> - สนับสนุนหน่วยงานทำ R2R 1 เรื่อง / ปี / แห่ง</t>
  </si>
  <si>
    <t>3.พัฒนาศักยภาพและเสริมพลังชุมชน ในการ</t>
  </si>
  <si>
    <t xml:space="preserve">    (Empowerment หญิงตั้งครรภ์และครอบครัว)  </t>
  </si>
  <si>
    <t xml:space="preserve">3.3 พัฒนาตำบลสายใยรัก การขับเคลื่อนตำบลนมแม่ </t>
  </si>
  <si>
    <t>ค่าวัสดุ1500</t>
  </si>
  <si>
    <t>4.4 จัดเวที ลปรร การส่งเสริมสุขภาพในบริบทชุมชน 3 ครั้ง/ปี/สถานบริการ</t>
  </si>
  <si>
    <t>ส่งเสริมการมีส่วนร่วมของชุมชน เครือข่าย</t>
  </si>
  <si>
    <t>1. ร้อยละของหญิงตั้งครรภ์ได้นับการตรวจฟัน ส่งเสริมทันตสุขภาพและบริการทันตกรรม</t>
  </si>
  <si>
    <t>ร้อยละของทารกแรกเกิดได้รับการตรวจคัดกรอง TSH เด็กที่มีภาวะพร่องไธรอยด์ฮอร์โมนส์ได้รับการดูแลต่อเนื่อง</t>
  </si>
  <si>
    <t>ประสิทธิผลของการค้นหาคู่เสี่ยง Thalassemia</t>
  </si>
  <si>
    <t xml:space="preserve">    2.1 จัดระบบบริการ ANC คุณภาพ</t>
  </si>
  <si>
    <t xml:space="preserve">    2.2  จัดระบบบริการ ห้องคลอดคุณภาพ</t>
  </si>
  <si>
    <t xml:space="preserve">2.4 ส่งเสริมการจัดโรงเรียนพ่อแม่ในรพ. 3 ครั้ง ต่อเดือน  </t>
  </si>
  <si>
    <t>2.5 พัฒนาระบบงานห้องคลอดเชื่อมโยงสู่เครือข่าย</t>
  </si>
  <si>
    <t xml:space="preserve"> - มีการแต่งตั้งพยาบาลห้องคลอดเป็น PM รับผิดชอบแต่ละตำบล</t>
  </si>
  <si>
    <t xml:space="preserve">    2.6 พัฒนางานระบบข้อมูลงานอนามัยแม่และเด็กและการส่งต่อ</t>
  </si>
  <si>
    <t xml:space="preserve">     - จัดทำคู่มือการลงข้อมูลใน  HosXP  โดยเฉพาะบัญชี 2,3 </t>
  </si>
  <si>
    <t xml:space="preserve">     - แต่งตั้งผู้รับผิดชอบการลงข้อมูลใน  HosXP  โดยเฉพาะบัญชี 2,3 </t>
  </si>
  <si>
    <t xml:space="preserve">       ให้ครบถ้วนสมบูรณ์ โดยมีการชี้แจง และทบทวนการ</t>
  </si>
  <si>
    <t xml:space="preserve">        ลงข้อมูลอย่างสม่ำเสมอ</t>
  </si>
  <si>
    <t xml:space="preserve">     - มีระบบตรวจสอบข้อมูล 3 ขั้นตอน และจัดให้มีผู้รับผิดชอบงานหลัก</t>
  </si>
  <si>
    <t xml:space="preserve">        ของแต่ละบัญชี</t>
  </si>
  <si>
    <t xml:space="preserve">    - จัดทำศูนย์ข้อมูลงานแม่และเด็กในอำเภอ</t>
  </si>
  <si>
    <t xml:space="preserve">    - นำโปรแกรม Drop box มาใช้ในการส่งต่อและติดตามข้อมูล</t>
  </si>
  <si>
    <t xml:space="preserve">      - ติดตามเยี่ยมบ้านในหญิงตั้งครรภ์กลุ่มเสี่ยงและหลังคลอด </t>
  </si>
  <si>
    <t xml:space="preserve">     3.1 ชี้แจงข้อมูลและสถานการณ์งานแม่และเด็กในการประชุม อสม.</t>
  </si>
  <si>
    <t xml:space="preserve">     ประจำเดือนของแต่ละพื้นที่</t>
  </si>
  <si>
    <t xml:space="preserve">          ดำเนินงานสายใยรักที่จังหวัดเพชรบูรณ์ </t>
  </si>
  <si>
    <t>4. จัดเวทีแลกเปลี่ยนเรียนรู้การดำเนินงานแม่และเด็ก</t>
  </si>
  <si>
    <t xml:space="preserve"> - จัดกิจกรรมประกวดCQI นวัตกรรม ด้านงานแม่และเด็ก</t>
  </si>
  <si>
    <t>ในการประชุม MCH board  4  ครั้ง จำนวน 40 คน</t>
  </si>
  <si>
    <t>จัดทำนวัตกรรมคำมั่นสัญญาจากใจพ่อแม่เพื่อดูแลลูกรัก</t>
  </si>
  <si>
    <t>ใน 5 ตำบลนำร่อง โดยคัดเลือกจากตัวแทน 4 Zone และ</t>
  </si>
  <si>
    <t xml:space="preserve">      - ศึกษาดูงานตำบลนมแม่เพื่อพัฒนางานการ </t>
  </si>
  <si>
    <t xml:space="preserve">โครงการส่งเสริมสุขภาพมารดาและทารก "ลูกเกิดรอด แม่ปลอดภัย" อำเภอนครไทย ปี 2557 </t>
  </si>
  <si>
    <t xml:space="preserve"> - จัดทำแผ่นพับความรู้การเลี้ยงลูกด้วยนมแม่</t>
  </si>
  <si>
    <t xml:space="preserve">          ในการค้นหาและดูแลแนะนำสตรีตั้งครรภ์</t>
  </si>
  <si>
    <t xml:space="preserve">    3.2 จัดประชุม อสม.แกนนำสายใยรัก ร่วมกับงานสุขภาพภาคประชาชน</t>
  </si>
  <si>
    <t xml:space="preserve"> - อบรมพัฒนาบุคลากรแกนนำสายใยรัก ใน5 ตำบลนำร่อง</t>
  </si>
  <si>
    <t xml:space="preserve"> - ส่งเสริมการจัดกิจกรรมสายใยรักตามบริบทใน ตำบลนำร่อง</t>
  </si>
  <si>
    <t>2.3 พัฒนางานคลินิคนมแม่ ในโรงพยาบาลและรพสต.</t>
  </si>
  <si>
    <t xml:space="preserve">             และทบทวนและปรับปรุงแนวทางการดูแลและส่งต่อมารดาที่มีภาวะเสี่ยง</t>
  </si>
  <si>
    <t>3. พัฒนารูปแบบการประชาสัมพันธ์และสร้างระบบแรงจูงใจในการส่งเสริม</t>
  </si>
  <si>
    <t>2.1 แต่งตั้งคณะกรรมการฯ ผู้รับผิดชอบงาน และประชุมชี้แจงมาตรฐาน</t>
  </si>
  <si>
    <t>2.2 เสริมสร้างแรงจูงใจในการพัฒนางาน / ติดตามการดำเนินงานตาม</t>
  </si>
  <si>
    <t>2.3 ทีมพี่เลี้ยงนิเทศงาน / ฝึกทักษะผู้รับผิดชอบงานพัฒนาการเด็กรพ.สต.</t>
  </si>
  <si>
    <t>2.4 จัดกิจกรรมส่งเสริมศักยภาพและแก้ไขปัญหาเด็กที่บกพร่องทางการเรียนรู้</t>
  </si>
  <si>
    <t>1.2 อบรมบุคลากรของรพ.และรพ.สต. เครือข่าย หลักสูตรการประเมินและ</t>
  </si>
  <si>
    <t>4. เสริมพลังกลุ่มผู้ปกครอง / ครอบครัวและครู ในการประเมิน</t>
  </si>
  <si>
    <t xml:space="preserve">พัฒนาเด็กเล็กในศูนย์เด็กเล็กคุณภาพ </t>
  </si>
  <si>
    <t>3.1  จัดอบรมครูศูนย์พัฒนาเด็กเล็ก พี่เลี้ยง และผู้ปกครองเด็กที่มี</t>
  </si>
  <si>
    <t>ผู้ปกครองเด็กที่เข้าร่วมกิจกรรม ในตำบลนครไทย</t>
  </si>
  <si>
    <t xml:space="preserve">(เงินกองทุนสุขภาพตำบลนครไทย)ค่าอาหารว่างสำหรับผู้ปกครองที่ร่วมกิจกรรม จำนวน 50 คน คนละ 25 บาท  3 ครั่ง เป็นเงิน 3750 บาท </t>
  </si>
  <si>
    <t>ล่าช้า ปัญหาจิตเวชและโภชนาการในเด็กในคลินิกพัฒนาการเด็ก</t>
  </si>
  <si>
    <t>วิไลวรรณ/ศิริโชค</t>
  </si>
  <si>
    <t>บุศราวดี/ศิริโชค</t>
  </si>
  <si>
    <t>2.5 ส่งเสริมการจัดระบบบริการในคลินิกสุขภาพเด็กดีในรพสต/PCUตามมาตรฐานกรมอนามัย</t>
  </si>
  <si>
    <t xml:space="preserve">2.6 จัดระบบสารสนเทศข้อมูลพื้นฐานเด็ก 0 - 5 ปี การบันทึกใร Hosxp และจัดทำฐานข้อมูลทะเบียนเด็กแลการะเชื่อมต่อข้อมูลในรพสต และรพ </t>
  </si>
  <si>
    <t>2.7 จัดกิจกรรมโรงเรียนพ่อแม่ที่รพ.สต. จัดทำหนังสือเล่มแรกและ</t>
  </si>
  <si>
    <t>2.8 จัดหาเครื่องมือ อุปกรณ์ที่ใช้สนับสนุนการตรวจประเมิน</t>
  </si>
  <si>
    <t>2.9 จัดบริการให้คำปรึกษารายกลุ่มในผู้ปกครองเด็กที่มีพัฒนาการ</t>
  </si>
  <si>
    <t xml:space="preserve">2.10 จัดเวทีในการแลกเปลี่ยนเรียนรู้การดำเนินงานพัฒนาการเด็ก </t>
  </si>
  <si>
    <t>5.2 จัดกิจกรรมเปลี่ยนบ้านเป็นโรงเรียนเปลี่ยนพ่อแม่เป็นครู</t>
  </si>
  <si>
    <t>จัดประชุมชี้แจงเจ้าหน้าที่ เรื่อง สถานการณ์เกี่ยวกับโรคที่ป้องกันได้ด้วยวัคซีน</t>
  </si>
  <si>
    <t xml:space="preserve"> 2.สนับสนุนให้โรงเรียนมีการดำเนินกิจกรรมด้าน</t>
  </si>
  <si>
    <t>3. จัดระบบบริการสุขภาพเด็กวัยเรียน</t>
  </si>
  <si>
    <t>สริญญา/ศฺริโชค</t>
  </si>
  <si>
    <t>3.1 ประสานครูอนามัยและทีมที่เกี่ยวข้อง</t>
  </si>
  <si>
    <t>3.2 สำรวจข้อมูลโรงเรียน นักเรียน ในเขตรับผิดชอบ</t>
  </si>
  <si>
    <t xml:space="preserve">    - ตรวจคัดกรองคอพอกนักเรียน</t>
  </si>
  <si>
    <t xml:space="preserve">    - การสร้างเสริมภูมิคุ้มกันโรค ป.1 และ ป.6 ทุกคน</t>
  </si>
  <si>
    <t>3.4 .ให้การรักษาในรายที่ผิดปกติทุกราย</t>
  </si>
  <si>
    <t>3.3 ให้บริการการตรวจสุขภาพเบื้องต้น โดยแกนนำนร/ครู/จนทสส</t>
  </si>
  <si>
    <t>3.5 .ติดตามผลการรักษา</t>
  </si>
  <si>
    <t xml:space="preserve">    - ชั่งน้ำหนัก  วัดส่วนสูง  ประเมินภาวะโชนาการและติดตามแก้ไขนักเรียนที่ตกเกณฑ์</t>
  </si>
  <si>
    <t xml:space="preserve">    - สำรวจสภาวะสุขภาพ IQ EQ </t>
  </si>
  <si>
    <t>พฤติกรรมสุขภาพ 3อ.2ส. โดยการมีส่วนร่วมของรร ชุมชน</t>
  </si>
  <si>
    <t>กองทุนตำบล</t>
  </si>
  <si>
    <t>2.พัฒนาศักยภาพระบบการดูแลผู้สูงอายุที่บ้าน(Home Health Care</t>
  </si>
  <si>
    <t>5. ออกนิเทศ/ติดตาม สนับสนุนกระบวนงานเพื่อให้</t>
  </si>
  <si>
    <t>ตำบลต้นแบบ .......ตำบล</t>
  </si>
  <si>
    <t>ค่าวัสดุการจัดกิจกรรม ตำบลต้นแบบ</t>
  </si>
  <si>
    <t>1.พัฒนาด้านความรู้ด้วยการฟื้นฟูเรื่องการรักษา</t>
  </si>
  <si>
    <t>กิจกรรมชุมชนต้นแบบลดเสี่ยงลดโรค ลดพุง</t>
  </si>
  <si>
    <t xml:space="preserve">ร้อยละ 25 อัตราหมู่บ้าน/ชุมชนจัดการสุขภาพดีวิถีชีวิตไทย (3อ. 2ส.) </t>
  </si>
  <si>
    <t xml:space="preserve">ร้อยละ 90 อัตราประชาชนชายอายุ 15 ปีขึ้นไปในชุมชนไร้พุงมีรอบเอวปกติ(น้อยกว่า90 ซ.ม.) </t>
  </si>
  <si>
    <t xml:space="preserve">ร้อยละ 70 อัตราประชาชนหญิงอายุ 15 ปีขึ้นไปในชุมชนไร้พุงมีรอบเอวปกติ(น้อยกว่า80 ซ.ม.)  </t>
  </si>
  <si>
    <t>ปรับกิจกรรมบูรณาการกับโครงการลดพุงเป็น</t>
  </si>
  <si>
    <t>พัฒนาระบบบริการ</t>
  </si>
  <si>
    <t>พัฒนาศักยภาพบุคลากร</t>
  </si>
  <si>
    <t>2. จัดระบบริการดูแลผู้ป่วย COPD  Asthma ในผู้ใหญ่</t>
  </si>
  <si>
    <t>2.1 การคัดกรองกลุ่มเสี่ยงต่อการเกิดโรคถุงลมปอดโป่งพอง (กลุ่มสูบบุหรี่ )เพื่อส่งเข้า</t>
  </si>
  <si>
    <t>2.2 การพัฒนาการตรวจวินิจฉัยด้วย</t>
  </si>
  <si>
    <t>2.3 จัดบริการตรวจสมรรถปอดในคลินิก</t>
  </si>
  <si>
    <t xml:space="preserve">2.4จัดโปรแกรมฟื้นฟูสมรรถภาพปอด </t>
  </si>
  <si>
    <t>3. จัดระบบบริการการดูแลรักษาโรคหืด (asthma )ในเด็กและวัยรุ่น</t>
  </si>
  <si>
    <t>3.1 ปรับปรุง CPG  ,จัดทำFlow chat และทำระบบ การดูแล</t>
  </si>
  <si>
    <t>ผู้ป่วยแบบ  care mapของ OPD และ IPD  ผู้ป่วย asthma ในเด็กและวัยรุ่น</t>
  </si>
  <si>
    <t xml:space="preserve">3.2 กำหนดผู้ป่วยทุกรายที่มารับบริการที่คลินิก </t>
  </si>
  <si>
    <t>3.3 จัดทำสื่อเพื่อใช้ในการให้ความรู้และคำปรึกษา</t>
  </si>
  <si>
    <t>3.4  จัดสุขศึกษารายกลุ่มในการให้ความรู้เรื่อง</t>
  </si>
  <si>
    <t>3.5  พัฒนาการตรวจติดตามการรักษาด้วยการสร้าง</t>
  </si>
  <si>
    <t>พัฒนาระบบการจัดบริการ</t>
  </si>
  <si>
    <t>พัฒนาทักษะและความรู้แก่ปชช</t>
  </si>
  <si>
    <t>1. คัดกรองค้นหากลุ่มเสี่ยงโรคมะเร็งที่เป็นปัญหาของพื้นที่</t>
  </si>
  <si>
    <t>1.1  ออกคัดกรองมะเร็งปากมดลูก / เต้านม 70 % ของกลุ่ม</t>
  </si>
  <si>
    <t>1.2  คัดกรองมะเร็งลำไส้ แบบ Verbal Screening ในรพ.</t>
  </si>
  <si>
    <t>พัฒนาการจัดการฐานข้อมูลโรคมะเร็ง</t>
  </si>
  <si>
    <t>1. จัดระบบการลงบันทึกและการจัดเก็บฐานข้อมูลการคัดกรองและข้อมูลผู้ป่วยโรคมะเร็ง</t>
  </si>
  <si>
    <t>2. ติดตามการคีย์ข้อมูลการตรวจมะเร็ง ทุก 1 เดือน</t>
  </si>
  <si>
    <t>2. พัฒนาระบบการดูแลผู้ป่วยมะเร็งแบบประคับประคอง</t>
  </si>
  <si>
    <t>6. จัดตั้งธนาคารเครื่องมือ สำหรับผู้ป่วยที่ยากไร้เตรียมความพร้อม</t>
  </si>
  <si>
    <t xml:space="preserve">ของผู้ป่วย และอุปกรณ์ที่จะนำไปใช้ต่อที่บ้าน เช่น เครื่องดูดเสมหะ </t>
  </si>
  <si>
    <t>สร้างการมีส่วนร่วมในการป้องกันโรคในชุมชน</t>
  </si>
  <si>
    <t>?? การสร้างเครือข่าย อปท จิตอาสา ดูแลผู้ป่วยระยะสุดท้ายที่บ้าน</t>
  </si>
  <si>
    <t>พัฒนาระบบข้อมูลสารสนเทศ</t>
  </si>
  <si>
    <t>พัฒนาระบบบริการและมาตรฐาน</t>
  </si>
  <si>
    <t>การพัฒนาทักษะจนท.???</t>
  </si>
  <si>
    <t>พัฒาระบบบริการผู้ป่วยโรคตา</t>
  </si>
  <si>
    <t>พัฒนาระบบข้อมูลและสารสนเทศผู้ป่วยโรคตา</t>
  </si>
  <si>
    <t xml:space="preserve">1  จัดทำระบบการดูแลผู้ป่วยโรคตา อย่างต่อเนื่อง( Flow chart ) </t>
  </si>
  <si>
    <t>2  ร่วมกันวางแผนกับ รพ ศูนย์ ,รพศุภมิตรเสนาและ รพ.คริสเตียน</t>
  </si>
  <si>
    <t>ในกลุ่มผู้ป่วยเบาหวานเบาหวาน</t>
  </si>
  <si>
    <t xml:space="preserve">   -   ร่วมกับเจ้าหน้าที่คลินิกพิเศษ (ARV) เพื่อค้นหาผู้ป่วย</t>
  </si>
  <si>
    <t xml:space="preserve">   -  กำหนดตารางการคัดกรองตาต้อกระจก / จอประสาทตาร่วมกับ NCD รพสต</t>
  </si>
  <si>
    <t xml:space="preserve">4. การตรวจคัดกรองจอประสาทตาในผู้ป่วย กลุ่มเสี่ยงต่างๆ </t>
  </si>
  <si>
    <t>สุธาสินี  แววตา กานต์ธีรา</t>
  </si>
  <si>
    <t>5   จัดหาอุปกรณ์ที่ได้มาตรฐาน  เที่ยงตรง  เพื่อใช้ประเมินความผิด</t>
  </si>
  <si>
    <t xml:space="preserve"> ที่เกิดภาวะติดเชื้อฉวยโอกาสทางตาเพื่อการส่งต่อรักษาที่เหมาะสม</t>
  </si>
  <si>
    <t>ทีมNCD คปสอ,รพสต</t>
  </si>
  <si>
    <t xml:space="preserve"> - การคัดกรองจอประสาทตา </t>
  </si>
  <si>
    <t>ไตรมาสแรก</t>
  </si>
  <si>
    <t xml:space="preserve">คัดกรองที่ รพสต </t>
  </si>
  <si>
    <t xml:space="preserve">คัดกรองในคลินิกบริการที่รพร </t>
  </si>
  <si>
    <t>ค่าเดินทางผู้ป่วยคัดกรองจอประสาทตาที่รพ</t>
  </si>
  <si>
    <t>ค่าแผ่นตรวจ urine microalbumin</t>
  </si>
  <si>
    <t>ค่าอุปกรณ์ตรวจเท้า (monofilament )</t>
  </si>
  <si>
    <t>โยกงปมไปไว้ใน NCD</t>
  </si>
  <si>
    <t>1.พัฒนาศักยภาพภาคีเครือข่ายและ</t>
  </si>
  <si>
    <t>3. พัฒนาระบบบริการ</t>
  </si>
  <si>
    <t>3.1 พัฒนาระบบการรับและส่งต่อผู้ป่วยอำเภอนครไทย</t>
  </si>
  <si>
    <t>3.2 การเตรียมความพร้อมรับมือกับภาวะฉุกเฉินด้านสาธารณภัย</t>
  </si>
  <si>
    <t>4. เวทีแลกเปลี่ยนเรียนรู้การดำเนินงาน</t>
  </si>
  <si>
    <t>4.1  EMS สัญจร และ จัดเวทีแลกเปลี่ยนเรียนรู้ เครือข่าย</t>
  </si>
  <si>
    <t>4.2 การสรุปและถอดบทเรียนร่วมกับภาคีเครือข่าย</t>
  </si>
  <si>
    <t xml:space="preserve"> - จัดซ้อมแผนรับสาธารณภัยร่วมกับภาคีเครือข่าย</t>
  </si>
  <si>
    <t xml:space="preserve"> - การจัดซ้อมแผนอุบัติภัยหมู่ในโรงพยาบาล</t>
  </si>
  <si>
    <t xml:space="preserve"> - การสรุปและถอดบทเรียนจากการซ้อมแผนหรือปฏิบัติจริง</t>
  </si>
  <si>
    <t xml:space="preserve"> - นิเทศ/ติดตามการดำเนินงานกู้ชีพกู้ภัย .อปพร.เครือข่ายบริการ</t>
  </si>
  <si>
    <t>2.1  ฟื้นฟูการช่วยฟื้นคืนชีพและการใช้อุปกรณ์ฉุกเฉิน</t>
  </si>
  <si>
    <t>1.5  กิจกรรม EMS RALLY เวทีแลกเปลี่ยนเรียนรู้ใน Frist Responder</t>
  </si>
  <si>
    <t>4.พัฒนาระบบข้อมูลสารสนเทศ</t>
  </si>
  <si>
    <t>2.1 ร่วมสร้างแกนนำชุมชน อาสาฉุกเฉินชุมชนรายใหม่</t>
  </si>
  <si>
    <t xml:space="preserve"> มีส่วนร่วมในการดูแลกลุ่มเสี่ยงเพื่อลดการเกิดโรค </t>
  </si>
  <si>
    <t>2.3 จัดเวทีแลกเปลี่ยนเรียนรู้การดูแลผู้ป่วย  Acute coronary</t>
  </si>
  <si>
    <t>2. พัฒนาศักยภาพบุคลากร เครือข่าย</t>
  </si>
  <si>
    <t xml:space="preserve"> - สำหรับทีมพยาบาล จำนวน   1 รุ่น x 60 คน</t>
  </si>
  <si>
    <t xml:space="preserve"> - ทีมกู้ชีพกู้ภัย อสม.อปพร.และจิตอาสา  1  รุ่น x 80 คน</t>
  </si>
  <si>
    <t>3.พัฒนาศักยภาพบุคลากรและระบบการจัดการผู้ป่วย Acute Ischemic stroke</t>
  </si>
  <si>
    <t xml:space="preserve">1. พัฒนาระบบข้อมูลสารสนเทศและ เฝ้าระวังการเกิดโรค </t>
  </si>
  <si>
    <t>1.3 พัฒนาระบบข้อมูลการส่งต่อข้อมูลและสะท้อนกลับปัญหา</t>
  </si>
  <si>
    <t>ต่อเนื่องจำนวน 6 สัปดาห์ต่อคน</t>
  </si>
  <si>
    <t>ทีมกายภาพ สุวนัย</t>
  </si>
  <si>
    <t>ทีม HHC -ผกากรอง</t>
  </si>
  <si>
    <t>แพทย์เวชศาสตร์ครอบครัว</t>
  </si>
  <si>
    <t>กัญญารัตน์</t>
  </si>
  <si>
    <t>สร้างอย่างไร กับใคร ใครทำ</t>
  </si>
  <si>
    <t>งบประมาณจากไหน เท่าไร</t>
  </si>
  <si>
    <t>???</t>
  </si>
  <si>
    <t>NCD- วารินทร์</t>
  </si>
  <si>
    <t>2.2 นิเทศ/ติดตามการดำเนินงานกู้ชีพกู้ภัย อสม.อปพร.</t>
  </si>
  <si>
    <t>2.1 ร่วมสร้างแกนนำชุมชน มีส่วนร่วมในการดูแลกลุ่มเสี่ยง</t>
  </si>
  <si>
    <t>3.2 มีการซ้อมแผน stroke fast track</t>
  </si>
  <si>
    <t>3.3 จัดทำ stroke corner ในผู้ป่วยใน</t>
  </si>
  <si>
    <t>3.4 การตรวจคัดกรองภาวะแทรกซ้อนโรคเรื้อรัง ในคลินิค</t>
  </si>
  <si>
    <t xml:space="preserve">3.5  จัดเวทีแลกเปลี่ยนเรียนรู้การดูแลผู้ป่วย ณ จุดเกิดเหตุ </t>
  </si>
  <si>
    <t>3.6  ออกเยี่ยมบ้านผู้ป่วยอย่างต่อเนื่อง 2ครั้ง/สัปดาห์</t>
  </si>
  <si>
    <t>ทีมจนท รพสต.</t>
  </si>
  <si>
    <t>คุณภาพชีวิตผู้ป่วยจิตเวช</t>
  </si>
  <si>
    <t>สร้างการมีส่วนร่วมของเครือข่ายชุมชน</t>
  </si>
  <si>
    <t>1. ประชุม ท้องถิ่น(อบต./อบท.)  รพสต.</t>
  </si>
  <si>
    <t>3. ร่วมกับชุมและท้องถิ่นในการดูแลผู้ป่วยจิตเวชเร่ร่อน</t>
  </si>
  <si>
    <t>4. ตั้งกลุ่มดูแลผู้ป่วยจิตเวชเร่ร่อน ในแต่ละพื้นที่</t>
  </si>
  <si>
    <t>5. ประชาสัมพันธ์ พรบ.สุขภาพจิต ให้ผู้นำชุมชน ท้องถิ่น</t>
  </si>
  <si>
    <t>6. สรุปผลการดำเนินงานร่วมกับท้องถิ่น/รพสต.</t>
  </si>
  <si>
    <t>พัฒนาระบบบริการงานสุขภาพจิต</t>
  </si>
  <si>
    <t xml:space="preserve"> - Drawing  Test (Drawing A Person,House  -Three  -  Person )</t>
  </si>
  <si>
    <t>ต่อการฆ่าตัวตาย/ซึมเศร้า เพื่อตรวจหาความผิดปกติทางจิต</t>
  </si>
  <si>
    <t>เพื่อวัด ค.สัมพันธ์กับครอบครัว/คนอื่น/สิ่งแวดล้อมและมองตนเอง</t>
  </si>
  <si>
    <t xml:space="preserve">เป็นเทคนิคการฉายภาพ ทางความคิด ความรู้สึก ความปรารถนา </t>
  </si>
  <si>
    <t>คัดกรองป้องกันและแก้ไขการฆ่าตัวตาย</t>
  </si>
  <si>
    <t>1. บริการคัดกรองปัญหาสุขภาพจิต</t>
  </si>
  <si>
    <t xml:space="preserve">1.1 ประเมิน 2Q,9Q,8Q ,Group Psychotherapy  </t>
  </si>
  <si>
    <t>1.2 ตรวจ วินิจฉัย/ทดสอบบุคลิกภาพ ในผู้ที่มีความเสี่ยง</t>
  </si>
  <si>
    <t>2.1 จัดบริการตรวจรักษาผู้ป่วยจิตเวช และผู้ที่มีปัญหาสุขภาพจิต</t>
  </si>
  <si>
    <t>2.2 ติดตามเยี่ยมบ้านผู้ป่วยที่มีปัญหาซับซ้อน</t>
  </si>
  <si>
    <t>2.3  Focus group ในกลุ่มผู้ป่วยและผู้ดูแล</t>
  </si>
  <si>
    <t xml:space="preserve">2.4  R2R เพื่อค้นหา สาเหตุและแก้ไขปัญหา </t>
  </si>
  <si>
    <t>โครงการ สุขภาพจิตดี ตามวิถีชุมชนอำเภอนครไทย</t>
  </si>
  <si>
    <t>2. พัฒนาระบบดูแลรักษาผู้ป่วยสุขภาพจิตและจิตเวช</t>
  </si>
  <si>
    <t>พัฒนาศักยภาพบุคลากรและระบบการให้การปรึกษา</t>
  </si>
  <si>
    <t>1. ประชุมคณะกรรมการ ให้การปรึกษา คปสอ.นครไทย</t>
  </si>
  <si>
    <t>2. อบรมฟื้นฟู การให้การปรึกษา</t>
  </si>
  <si>
    <t>3. ปรับปรุงแบบบันทึกการให้การปรึกษา</t>
  </si>
  <si>
    <t xml:space="preserve">  - ค่าวัสดุ/แบบสอบถาม  10,000 บาท</t>
  </si>
  <si>
    <t>โครงการ สุขภาพจิตดี ตามวิถีชุมชน อำเภอนครไทย</t>
  </si>
  <si>
    <t>3. การส่งเสริมสุขภาพจิตในวัยรุ่นหญิง</t>
  </si>
  <si>
    <t>พัฒนาระบบข้อมูลและสารสนเทศงานสุขภาพจิต</t>
  </si>
  <si>
    <t>โครงการนครไทย ห่างไกลยาเสพติด</t>
  </si>
  <si>
    <t>2. การปรับเปลี่ยนพฤติกรรมผู้ดื่มสุราและบุหรี่</t>
  </si>
  <si>
    <t>1. กิจกรรมป้องกันและแก้ไขยาเสพติดในเยาวชน "วัยรุ่นวัยใส ลด ละ เลิก สิ่งเสพติด"</t>
  </si>
  <si>
    <t>1.1 จัดตั้งคณะกรรมการในการดูแลเยาวชนและวัยรุ่นโดยการมีส่วนร่วมในหน่วยงานที่เกี่ยวข้อง</t>
  </si>
  <si>
    <t>1.3 ประชุมทีมในการวางแผนการเก็บข้อมูลในนักเรียน</t>
  </si>
  <si>
    <t>1.4. สำรวจข้อมูลพื้นฐานนักเรียนชายในเขตับผิดชอบ</t>
  </si>
  <si>
    <t>1.5. จัดทำแบบสอบถามในการสำรวจนักเรียนและชุมชน</t>
  </si>
  <si>
    <t>1.6. แจกแบบสอบถามการดื่มเหล้า,และสูบบุหรี่ในนักเรียนเขตรับผิดชอบ</t>
  </si>
  <si>
    <t xml:space="preserve">1.7. ดำเนินกิจกรรมโครงการตามหลักสูตร 4 ครั้งในการส่งเสริมสุขภาพ </t>
  </si>
  <si>
    <t xml:space="preserve"> -  รับสมัครจนท.ของ รพร.นครไทย และสสอ.นครไทย/</t>
  </si>
  <si>
    <t xml:space="preserve"> -  ประชาสัมพันธ์ กลุ่มเป้าหมาย หน่วยงานราชการ/อบต./อบท/ประชาชน</t>
  </si>
  <si>
    <t xml:space="preserve">(รายละเอียดการจัดกิจกรรมรณรงค์ ระยะเวลา </t>
  </si>
  <si>
    <t>กลุ่มเป้าหมายปชช ในชุมชน/หมู่บ้าน</t>
  </si>
  <si>
    <t>1.8 สรุปผลการดำเนินงาน ถอดบทเรียน</t>
  </si>
  <si>
    <t xml:space="preserve">พัฒนาระบบข้อมูลลสารสนเทศ </t>
  </si>
  <si>
    <t>พัฒนาระบบศักยภาพบุคลากร</t>
  </si>
  <si>
    <t xml:space="preserve">1.2 ประชุมแกนนำ การรณรงค์ปลูกจิตสำนึกสร้างกระแสเอื้อต่อการป้องกัน </t>
  </si>
  <si>
    <t>ส่งเสริมการมีส่วนร่วมภาพ ปชช</t>
  </si>
  <si>
    <t xml:space="preserve">    - จัดกิจกรรมกลุ่มเพื่อสร้างความไว้วางใจ ความภาคภูมิใจ</t>
  </si>
  <si>
    <t xml:space="preserve">    - เข้าค่ายการปรับเปลี่ยนพฤติกรรม</t>
  </si>
  <si>
    <t xml:space="preserve"> - เฝ้าระวังเหตุการณ์และร่วมออกสอบสวนโรคและควบคุมโรค</t>
  </si>
  <si>
    <t xml:space="preserve">พัฒนาฐานข้อมูลสารสนเทศ ผู้พิการ </t>
  </si>
  <si>
    <t xml:space="preserve">กลุ่มเป้าหมายผู้พิการทางการเคลื่อนไหว (สามารถฟื้นฟูให้มีสภาพที่ดีขึ้นได้)  </t>
  </si>
  <si>
    <t>ได้รับการฟื้นฟู</t>
  </si>
  <si>
    <t>พัฒนาระบบการจัดบริการ และส่งเสริมการมีส่วนร่วมของชุมชน</t>
  </si>
  <si>
    <t>มีทีมงานเพิ่มขึ้น</t>
  </si>
  <si>
    <t>เพิ่มศักยภาพของทีมฟื้นฟู</t>
  </si>
  <si>
    <t>ผู้ป่วยได้รับการฟื้นฟู &gt;80%</t>
  </si>
  <si>
    <t>เครือข่ายมีส่วนร่วมฟื้นฟูผู้ป่วย</t>
  </si>
  <si>
    <t>ผู้ป่วยช่วยเหลือตัวเองได้มากขึ้น</t>
  </si>
  <si>
    <t>4.ประเมินรูปแบบการฟื้นฟูต่อเนื่อง/พัฒนาระบบการฟื้นฟูผู้ป่วยระยะกึ่งเฉียบพลันและไม่เฉียบพลัน</t>
  </si>
  <si>
    <t>รูปแบบการฟื้นฟู 2 ครั้ง/สัปดาห์ ต่อเนื่อง 6 สัปดาห์ ดีหรือไม่ อย่างไร</t>
  </si>
  <si>
    <t>2.พัฒนาศักยภาพเครือข่ายโดยสอนการใช้เครื่องช่วยเดิน</t>
  </si>
  <si>
    <t>เครือข่ายมีความรู้เพิ่มขึ้น</t>
  </si>
  <si>
    <t>ผู้ป่วยได้รับอุปกรณ์ที่เหมาะสมและใช้ได้ถูกต้อง</t>
  </si>
  <si>
    <t>3.พัฒนาระบบข้อมูล การยืม-คืนอุปกรณ์ การแจกอุปกรณ์สำหรับคนพิการ</t>
  </si>
  <si>
    <t>มีข้อมูลที่ครบถ้วน</t>
  </si>
  <si>
    <t>มีการจัดการข้อมูลอย่างเป็นระบบ</t>
  </si>
  <si>
    <t>ม.ค. - ก.ย.57</t>
  </si>
  <si>
    <t xml:space="preserve">       สสจ.        4,500</t>
  </si>
  <si>
    <t xml:space="preserve"> พ.ย. 56 - ก.ค 57</t>
  </si>
  <si>
    <t xml:space="preserve">      สสจ.       20,000</t>
  </si>
  <si>
    <t>1.พัฒนาศักยภาพแก่เจ้าหน้าที่เรื่องการพัฒนาคุณภาพการบริการทางกายภาพบำบัด  อบรมร่วมกับเครือข่ายกายภาพบำบัดเขต2</t>
  </si>
  <si>
    <t>ผู้ป่วยได้รับบริการที่มีคุณภาพ</t>
  </si>
  <si>
    <t>ผู้ป่วยช่วยเหลือตัวเองได้ลดการพึ่งพาญาติและ</t>
  </si>
  <si>
    <t>1. ค้นหาและส่งเสริมสุขภาพผู้พิการในชุมชน</t>
  </si>
  <si>
    <t>1.1. คัดกรองและค้นหาผู้พิการ  โดยร่วมมือกับอาสาสมัครในชุมชน</t>
  </si>
  <si>
    <t xml:space="preserve"> -  สนับสนุนและให้ความช่วยเหลือตามสภาพปัญหา</t>
  </si>
  <si>
    <t>3.สรุปผลการดำเนินงานส่ง สปสช.</t>
  </si>
  <si>
    <t>2.เก็บข้อมูล ประเมินความก้าวหน้าของผู้ป่วย</t>
  </si>
  <si>
    <t>5. ประเมินมาตรฐานงานกายภาพบำบัด</t>
  </si>
  <si>
    <t>ชลธิชา ยรรยง</t>
  </si>
  <si>
    <t>ประเมินและจัดกลุ่มในการดูแลช่วยเหลือส่งต่อ</t>
  </si>
  <si>
    <t>สร้างและส่งเสริมความร่วมมือ เครือข่าย ปชช อปท  อื่นๆ</t>
  </si>
  <si>
    <t xml:space="preserve"> -  ประเมินสุขภาพการเคลื่อนไหวโดยนักกายภาพและทีม</t>
  </si>
  <si>
    <t xml:space="preserve">1.4 แต่งตั้ง คทง จากเครือข่ายสุขภาพในชุมชน  อปท.  พัฒนาชุมชน / พมจ. </t>
  </si>
  <si>
    <t>1.5 สร้างนโยบายการดูแลผู้พิการในการมีส่วนร่วมของเครือข่าย</t>
  </si>
  <si>
    <t>1.7  ประสานงานกับหน่วยงานกายภาพบำบัดและหน่วยงานภายนอก</t>
  </si>
  <si>
    <t>1.2. จัดทำคู่มือในการดูแลและการแยกประเภทแก่แกนนำจิตอาสาในชุมชน</t>
  </si>
  <si>
    <t>2. จัดระบบบริการและติดตามผู้ป่วยผู้พิการ ผู้ด้อยโอกาสที่บ้านอย่างต่อเนื่อง</t>
  </si>
  <si>
    <t>2.1   จัดทำทะเบียนดูแลและติดตามกลุ่มเป้าหมายมี่ต้องดูแลต่อเนื่องและขาดการเข้าถึงบริการ</t>
  </si>
  <si>
    <t xml:space="preserve">2.2 จัดทีมสหวิชาชีพดูแลผู้ป่วยที่บ้านและจัดทำแผนการดูแลต่อเนื่องที่บ้าน </t>
  </si>
  <si>
    <t>ผกากรอง  สริญญา</t>
  </si>
  <si>
    <t xml:space="preserve">a. จัดบริการดูแลผู้ป่วยที่บ้านโดยจัดทีมเยี่ยมบ้าน : ทีมสหวิชาชีพ , รพ.สต.,  จนท จิตอาสา เครือข่ายชุมชน และภาคส่วนที่เกี่ยวข้อง </t>
  </si>
  <si>
    <t>b.ปั่นจักรยานเยี่ยมบ้าน</t>
  </si>
  <si>
    <t xml:space="preserve">1. บริการกายภาพบำบัด ฟื้นฟูผู้ป่วย ผู้พิการ เคลื่อนที่ในรพสต.นำร่อง 6 แห่ง ที่รพสต.นาบัว </t>
  </si>
  <si>
    <t>3.จัดบริการ "กายภาพบำบัดใกล้ชิดชุมชน (Half way care)"</t>
  </si>
  <si>
    <t>4. บริการฟื้นฟูสมรรถภาพผู้ป่วยระยะกึ่งเฉียบพลันและไม่เฉียบพลันแบบต่อเนื่องในชุมชน (SNAP)</t>
  </si>
  <si>
    <t>5. จัดทำธนาคารกายอุปกรณ์</t>
  </si>
  <si>
    <t xml:space="preserve">3.พัฒนาศักยภาพทีมสหวิชาชีพในการดูแลผู้ป่วยที่บ้านและชุมชน หลักเวชศาสตร์ครอบครัว  กายภาพบำบัด เรื่องเล่า ทักษะการนำเสนอ </t>
  </si>
  <si>
    <t>2.3   ส่งเสริมและสร้างการมีส่วนร่วมในการดูแลผู้ป่วย โดยสนับสนุน จิตอาสา แกนนำชุมชน อปท ชมรมต่างๆ ร่วมร่วมทีมดูแลผู้ป่วยต่อเนื่องที่บ้าน</t>
  </si>
  <si>
    <t>2.4    ประสานครอบครัว ชุมชนและผู้เกี่ยวข้องในการการปรับสิ่งแวดล้อมทางกายภาพและทางสังคมที่เอื้อต่อสภาพผู้ป่วยแต่ละราย</t>
  </si>
  <si>
    <t>2.4 จัดระบบบริการที่เอื้อต่อเข้าถึงบริการผู้ป่วย</t>
  </si>
  <si>
    <t>6. จัดเวทีแลกเปลี่ยนเรียนรู้ และ Empowerment ทีมและเครือข่าย</t>
  </si>
  <si>
    <t xml:space="preserve">3. ป้องกันและควบคุมโรคเรื้อน </t>
  </si>
  <si>
    <t xml:space="preserve">   Pt -ขาดยา / ระยะเข้มข้นเสมหะ บวกติดตามแนวโน้มผลการรักษาระยะเข้มข้น</t>
  </si>
  <si>
    <t xml:space="preserve">1.ทบทวนและจัดทำแนวทางการพัฒนาคุณภาพการรักษาผู้ป่วยวัณโรค </t>
  </si>
  <si>
    <t>4. คัดกรองผู้มีอาการสงสัยวัณโรคในเป้าหมายกลุ่มเสี่ยง จนท. , ผู้สัมผัสร่วมบ้าน</t>
  </si>
  <si>
    <t>5. ติดตามดูแลผู้ป่วยที่บ้านในระยะรักษาเข้มข้นโดย จนท.รพ. ร่วมกับ</t>
  </si>
  <si>
    <t xml:space="preserve">6.  ส่งเสริมภาวะโภชนาการของผู้ป่วยวัณโรคดื้อยาหลายขนาน </t>
  </si>
  <si>
    <t xml:space="preserve">ในที่ประชุมกำนัน ผู้ใหญ่บ้าน อย่างน้อย 2 ครั้ง/ปี </t>
  </si>
  <si>
    <t>1. ประชุมเชิงปฎิบัติการภาคึเครือข่ายด้านโรคเอดส์และโรคติดต่อทางเพศสัมพันธ์</t>
  </si>
  <si>
    <t xml:space="preserve">ชื่อแผนงาน/โครงการ </t>
  </si>
  <si>
    <t>ส่งเสริมสนับสนุนการพัฒนาการจัดบริการปฐมภูมิแบบบูรณาการ อำเภอนครไทย ปี 2557</t>
  </si>
  <si>
    <t>พัฒนาหน่วยบริการปฐมภูมิให้มีคุณภาพตามเกณฑ์มาตรฐาน PCA</t>
  </si>
  <si>
    <t>พัฒนาหน่วยบริการปฐมภูมิให้ผ่านเกณฑ์ On top payment</t>
  </si>
  <si>
    <t>สนับสนุนและพัฒนาการจัดทำและใช้ข้อมูลต้นทุน อำเภอนครไทย ปี 2557</t>
  </si>
  <si>
    <t>1. จัดประชุมชี้แจงแนวทางการดำเนินงานแก่ผู้เกี่ยวข้อง 1 ครั้ง</t>
  </si>
  <si>
    <t xml:space="preserve">       -  ตอบข้อซักถามการรับบริการและปัญหาสุขภาพ</t>
  </si>
  <si>
    <t xml:space="preserve">       -  การป้อนกลับและแลกเปลี่ยนปัญหาสุขภาพของพื้นที่เพื่อให้เกิดความตระหนักและร่วมแก้ไขปัญหาสุขภาพพื้นที่</t>
  </si>
  <si>
    <t xml:space="preserve">       -  การสื่อสารข้อมูลสถานการณ์สุขภาพทั่วไปให้ทราบอย่างทั่วถึง</t>
  </si>
  <si>
    <t xml:space="preserve">2. แผนงานการเสริมสร้างสัมพันธภาพกับภาคีเครือข่ายสุขภาพ </t>
  </si>
  <si>
    <t>2.1.3 จัดกิจกรรมการพัฒนาการบริหารจัดการกองทุนอย่างมาประสิทธิภาพ</t>
  </si>
  <si>
    <t xml:space="preserve"> - ประกาศหลักเกณฑ์การคัดเลือก</t>
  </si>
  <si>
    <t xml:space="preserve"> - จัดกิจกรรมการคัดเลือกคน ชุมชน และกองทุนต้นแบบ  เช่น แกนนำ-</t>
  </si>
  <si>
    <t>บุคลากรที่ร่วมกิจกรรมปรับเปลี่ยนพฤติกรรมสุขภาพมีสถานะทางสุขภาพดีขึ้น ร้อยละ 15    ( DPAC )</t>
  </si>
  <si>
    <t>อบรมบุคลากรพัฒนาทักษะการทำงานเป็นทีม "พลังกลุ่ม และพลังแห่งความสุข"</t>
  </si>
  <si>
    <t>บุคลากรมีความสามัคคี ความสัมพันธ์ของบุคลกร</t>
  </si>
  <si>
    <t>บุคลากรมีทัศนคติ ความคิด มุมมอง ในการ</t>
  </si>
  <si>
    <t xml:space="preserve"> - จัดประชุม  จำนวน  1  ครั้ง  รพร 1 แห่ง  สอ. 20 แห่ง(สอ. 20 แห่ง) </t>
  </si>
  <si>
    <t xml:space="preserve"> ค่าวัสดุ  10,000 บาท x 21 แห่ง</t>
  </si>
  <si>
    <t xml:space="preserve">รพร. / สสอ./     รพ.สต.มีกสรุปผลการปฏิบัติงาน ประจำปี </t>
  </si>
  <si>
    <t>2.1   จัดระบบควบคุม กำกับ ประเมินผลการดำเนินงานแผนงาน/โครงการผ่าน google drive</t>
  </si>
  <si>
    <t xml:space="preserve"> มีแผนยุทธศาสตร์,แผนปฏิบัติการของCUP /หน่วยงาน</t>
  </si>
  <si>
    <t>2.2    ประชุมนิเทศ ติดตาม  เพื่อส่งเสริม สนับสนุนการดำเนินงาน ตามยุทธศาสตร์ 21 รพสต 2 ครั้ง/ปี</t>
  </si>
  <si>
    <t>2.3  จัดระบบการติดตามผลการดำเนินงานตามยุทธศาสตร์ และ KPI โดยระบบสารสนเทศผ่าน google driveทุกเดือน</t>
  </si>
  <si>
    <t>ศศิธร/ชัยรัตน์</t>
  </si>
  <si>
    <t xml:space="preserve">ตัวชี้วัดหลัก  </t>
  </si>
  <si>
    <t>1.ร้อยละความครอบคลุมของหน่วยงานผ่านเกณฑ์ การบริหารจัดการ การเงิน การคลัง การพัสดุและตรวจสอบภายใน ตามมาตรฐานที่กำหนด</t>
  </si>
  <si>
    <t>ทุกแห่ง</t>
  </si>
  <si>
    <t>2. ร้อยละความครอบคลุมของหน่วยงานบริหารจัดการ การจัดซื้อจัดจ้าง งบลงทุนที่มีประสิทธิภาพ</t>
  </si>
  <si>
    <t>≥ ร้อยละ 80</t>
  </si>
  <si>
    <t xml:space="preserve">3.ร้อยละความครอบคลุมของหน่วยงาน ผ่านเกณฑ์ การดำเนินงานควบคุมภายใน </t>
  </si>
  <si>
    <t>4.ร้อยละความสำเร็จในการเพิ่มประสิทธิภาพการบริหารจัดการด้านการเงิน การคลัง</t>
  </si>
  <si>
    <t xml:space="preserve">5.ร้อยละความสำเร็จในการเฝ้าระวังสถานะการเงินการคลัง ของหน่วยบริการ  </t>
  </si>
  <si>
    <t>6.ร้อยละความครอบคลุมของหน่วยงานที่มีการจัดทำและใช้ข้อมูลต้นทุน</t>
  </si>
  <si>
    <t xml:space="preserve">  -</t>
  </si>
  <si>
    <t>พัฒนาการบริหารจัดการภายในเครือข่ายสุขภาพอำเภอนครไทย</t>
  </si>
  <si>
    <t>เป้าหมายปฏิบัติการ</t>
  </si>
  <si>
    <t>จำนวน</t>
  </si>
  <si>
    <t>สปสช</t>
  </si>
  <si>
    <t>ไตรมาส 1(ตค-ธค55)</t>
  </si>
  <si>
    <t>ไตรมาส 2 (มค-มีค56)</t>
  </si>
  <si>
    <t>ไตรมาส 3  (เมย-มิย56)</t>
  </si>
  <si>
    <t>ไตรมาส 4 (กค-กย56)</t>
  </si>
  <si>
    <t xml:space="preserve">1 ครั้ง/ปี  </t>
  </si>
  <si>
    <t>1 ครั้ง/ปี</t>
  </si>
  <si>
    <t>ตำแหน่ง ผู้อำนวยการโรงพยาบาลสมเด็จพระยุพราชนครไทย</t>
  </si>
  <si>
    <t>2.8  สร้างระบบแรงจูงใจ สื่อประชาสัมพันธ์</t>
  </si>
  <si>
    <t>2.7 พัฒนาระบบการส่งต่อและการติดตามข้อมูล เพื่อเชื่อมโยงข้อมูล</t>
  </si>
  <si>
    <t xml:space="preserve">2.9  พัฒนาระบบบริการงานเชิงรุก </t>
  </si>
  <si>
    <t>nonUC</t>
  </si>
  <si>
    <t>UCS* (NCD/Dental/Essential care/Rehab)</t>
  </si>
  <si>
    <t xml:space="preserve">ชื่อแผนงาน/โครงการ     </t>
  </si>
  <si>
    <t xml:space="preserve"> โครงการ "พัฒนาการดูแลสุขภาพผู้สูงอายุระยะยาวอำเภอนครไทย"</t>
  </si>
  <si>
    <t>4.2จัดทำทะเบียนชมรมผู้สูงอายุเป็นปัจจุบัน ครบถ้วน ถูกต้อง</t>
  </si>
  <si>
    <t xml:space="preserve">พัฒนาการดูแลสุขภาพผู้สูงอายุระยะยาว อำเภอนครไทย   </t>
  </si>
  <si>
    <t>พัฒนาระบบการป้องกันและควบคุมโรคเรื้อรัง เบาหวาน ความดันโลหิตสูงอำเภอนครไทย ปี 2557</t>
  </si>
  <si>
    <t xml:space="preserve"> ค่าเงินรางวัลการประกวดนิทรรศการ 3,500 บาท</t>
  </si>
  <si>
    <t>2. ส่งเสริมการมีส่วนร่วมในการดูแลตนเองงเพื่อป้องกันการเกิดโรครายใหม่ และชะลอการเกิดโรคแทรกซ้อนในผู้ป่วยเบาหวาน และความดันโลหิตสูง อำเภอนครไทย</t>
  </si>
  <si>
    <t>1.1 แต่งตั้งคณะกรรมการระดับอำเภอและประชุมเพื่อจัดทำแผน</t>
  </si>
  <si>
    <t xml:space="preserve">ซ้อมแผน ใช้งบPPA ให้ระบุ </t>
  </si>
  <si>
    <t xml:space="preserve">คนนครไทย ห่างไกลมะเร็ง </t>
  </si>
  <si>
    <t>พัฒนาระบบบริการผู้ป่วยโรคตา  อำเภอนครไทย</t>
  </si>
  <si>
    <t xml:space="preserve">โครงการพัฒนาคุณภาพการดูแลผู้ป่วยโรคถุงลมปอดโป่งพอง(COPD )และโรคหืด (Asthma) </t>
  </si>
  <si>
    <t>โครงการพัฒนาการดูแลผู้ป่วย asthma COPD  อำเภอนครไทย ให้มีคุณภาพ</t>
  </si>
  <si>
    <t>โครงการพัฒนาระบบการดูแลผู้ป่วยโรคไตเรื้อรัง (CKD.)</t>
  </si>
  <si>
    <t>โครงการพัมนาคุณภาพการให้บริการผู้ป่วยโรคหลอดเลือดสมองให้มีคุณภาพตามมาตรฐานปี 2557 (Acute Ischemic stroke)</t>
  </si>
  <si>
    <t>งบ สปสช ขรก/ปกส</t>
  </si>
  <si>
    <t>โครงการ "คนนครไทยร่วมใจ สร้างสุข ไม่ทอดทิ้งผู้พิการ ผู้ด้อยโอกาส"</t>
  </si>
  <si>
    <t>1.6    ประชุมคณะทำงานทีมงาน วางแผนในการดำเนินงาน และการดูแลผู้พิการ ผู้ด้อยโอกาส โดยคัดเลือกตำบล นำร่อง 3 ตำบล</t>
  </si>
  <si>
    <t xml:space="preserve">ทีมHHC </t>
  </si>
  <si>
    <t>ค่าใช้จ่ายอบรม=4000บาท</t>
  </si>
  <si>
    <t>น่าจะคัดเลือกพื้นที่ดำเนินการ….ตำบลx20คน=60</t>
  </si>
  <si>
    <t>1.พัฒนาระบบบริการตามมาตรฐาน</t>
  </si>
  <si>
    <t>2.ยื่นความจำนงขอรับการประเมินจากสภากายภาพบำบัด</t>
  </si>
  <si>
    <t>2.ประสานผู้รับผิดชองงานส่วนที่เกี่ยวข้องสำรวจฐานข้อมูลผู้ป่วยเรื้อรัง,ผู้พิการ,ผู้สูงอายุ</t>
  </si>
  <si>
    <t>ผู้ป่วยวัณโรค และอื่นๆที่ต้องดูแลต่อเนื่องที่บ้าน</t>
  </si>
  <si>
    <t>ติดตามเยี่ยมบ้านโดย จนท.PCUนครไทย ในวันจันทร์ - วันพุธ</t>
  </si>
  <si>
    <t>4. จัดประชุมทีม เพื่อติดตามประเมินผล  และเวทีนำเสนอ best practice การดูแลผู้ป่วยที่บ้าน</t>
  </si>
  <si>
    <t xml:space="preserve">5. ส่งเสริมการเขียนเรื่องเล่า /VDO นำเสนอ กรณีศึกษาผู้ป่วยที่น่าสนใจในการร่วมเรียนรู้ </t>
  </si>
  <si>
    <t>2. พัฒนาศักยภาพทีมบุคลากร</t>
  </si>
  <si>
    <t>3. พัฒนาระบบควบคุมโรคติดต่อ โรคอุบัติใหม่ อุบัติซ้ำ</t>
  </si>
  <si>
    <t>4. ส่งเสริมการมีส่วนร่วมของชุมชน เครือข่าย</t>
  </si>
  <si>
    <t>ตำบลหนองกะท้าว บ้านแยง บ้านพร้าว</t>
  </si>
  <si>
    <t>หมู่ 2,8,12 ตำบลหนองกะท้าว</t>
  </si>
  <si>
    <t>หมู่ 1,11 ตำบลบ้านแยง</t>
  </si>
  <si>
    <t>โครงการป้องกัน ควบคุมโรคไข้เลือดออกให้มีประสิทธิภาพ ปี 57</t>
  </si>
  <si>
    <t>โครงการสร้างเสริมภูมิคุ้มกันโรค ปี 2557</t>
  </si>
  <si>
    <t>โครงการส่งเสริมงานคุ้มครองผู้บริโภค ปลอดภัย</t>
  </si>
  <si>
    <t xml:space="preserve">           -ฝึกปฏิบัติฐานการเรียนรู้ของ อสม. เช่น  ฐานการฝึกทักษะ</t>
  </si>
  <si>
    <t>การให้ความรู้แก่ประชาชน  (ตามปฏิทินรณรงค์ด้านสุขภาพของชุมชน)</t>
  </si>
  <si>
    <t xml:space="preserve"> - ค่าวัสดุ จำนวน 73 คนx 30 บาท=2190</t>
  </si>
  <si>
    <t xml:space="preserve"> - ค่าวัสดุ จำนวน 400 คนx 30 บาท=12000</t>
  </si>
  <si>
    <t>ควรใช้'งปม ร่วมกับ กิจกรรม ontop</t>
  </si>
  <si>
    <t>โครงการนครไทยร่วมใจลดภาวะโลกร้อน  ปีงบประมาณ  2557</t>
  </si>
  <si>
    <t>ใช้งบUCเงินบำรุงสถานยริการ</t>
  </si>
  <si>
    <t>ไม่ใช้งบ ให้ บูรณาการออกประเมินร่วมกับทีมนิเทศอื่นๆ</t>
  </si>
  <si>
    <t>สวก</t>
  </si>
  <si>
    <t>สวก/ขรก.ปกส</t>
  </si>
  <si>
    <t>สุขภาพจิตฝยาเสพติด</t>
  </si>
  <si>
    <t>ฟื้นฟู/HHC</t>
  </si>
  <si>
    <t>CD/SRRT</t>
  </si>
  <si>
    <t>บริหารจัดการ</t>
  </si>
  <si>
    <t>1.3 คืนข้อมูล สร้างและส่งเสริมความร่วมมือและการมีส่วนร่วมของเครือข่าย และภาคส่วนต่าง ๆ ที่เกี่ยวข้องในการดูแลผู้พิการ/ผู้ด้อยโอกาส 3 ตำบลนำร่อง</t>
  </si>
  <si>
    <t>ผู้พิการทางการเคลื่อนไหว</t>
  </si>
  <si>
    <t xml:space="preserve">สปสช </t>
  </si>
  <si>
    <t>30คนX4ครั้งXอาหารว่าง25บาทX5ตำบล</t>
  </si>
  <si>
    <t>ปัณพร วิภาภรณ์</t>
  </si>
  <si>
    <t>ปรับงปม</t>
  </si>
  <si>
    <t>ของปมในกองทุนตำบลในตำบลที่นำร่อง</t>
  </si>
  <si>
    <t>เหลือ 1 ครั้ง</t>
  </si>
  <si>
    <t>2.1  จัดประชุม war room ทุกเดือนในวาระประชุมประจำเดือน โรคDHF และโรคที่เป็นปัญหาของพื้นที่ โรคอุบัติใหม่ อุบัติซ้ำ</t>
  </si>
  <si>
    <t>DHF TB AIDS Leprosy อื่นๆ</t>
  </si>
  <si>
    <t>2.2 การอบรมพัฒนาความรู้เจ้าหน้าที่ในงานป้องโรคติดต่อที่เป็นปัญหา</t>
  </si>
  <si>
    <t>เข้าวาระประชุมประจำเดือน/สสอ/คปสอ.นครไทย</t>
  </si>
  <si>
    <t>100 บาท x60 คน =6000</t>
  </si>
  <si>
    <t xml:space="preserve"> -ค่าเอกสาร 1500 บาท</t>
  </si>
  <si>
    <t xml:space="preserve"> =4000บาท</t>
  </si>
  <si>
    <t>3.ค่าตอบแทนวิทยากร (NGO's : มูลนิธิสายธารพระพร)</t>
  </si>
  <si>
    <t>บูรณาการร่วมกับกิจกรรม 2.4</t>
  </si>
  <si>
    <t>งบประมาณPPA 56 ที่ได้รับจัดสรร</t>
  </si>
  <si>
    <t>รวม งปม แยกประเภท</t>
  </si>
  <si>
    <t>เกษรา/สมพร</t>
  </si>
  <si>
    <t xml:space="preserve">โครงการส่งเสริมสุขภาพมารดาและทารกอำเภอนครไทย "ลูกเกิดรอด แม่ปลอดภัย" ปี 2557 </t>
  </si>
  <si>
    <t>เกษรา สมพร</t>
  </si>
  <si>
    <t xml:space="preserve">ค่าหนังสือนิทานสำหรับเด็กที่เข้าร่วมกิจกรรม จำนวน 50 เล่ม เล่มละ 50 บาท เป็นเงิน 2500 บาท </t>
  </si>
  <si>
    <t>ค่าประกวดแม่เล่านิทาน ค่าอาหาร 60X100=6000 ค่ารางวัล 6000 รวมเป็นเงิน 12000</t>
  </si>
  <si>
    <t>โครงการส่งเสริมป้องกันทางทันตสุขภาพอำเภอนครไทย ปี 2557</t>
  </si>
  <si>
    <t>ความสำเร็จของการส่งเสริมสุขภาพกลุ่ม สตรีมีครรภ์ เด็กปฐมวัย  เด็กวัยเรียน สูงอายุ</t>
  </si>
  <si>
    <t>1. โครงการส่งเสริม ป้องกันทางทันตสุขภาพในเด็กมัธยมศึกษา</t>
  </si>
  <si>
    <t>2. โครงการส่งเสริมป้องกันทางทันตสาธารณสุขในคลินิกเด็กดี(WBC)</t>
  </si>
  <si>
    <t xml:space="preserve">/ ทพญ.กาญจนาพร </t>
  </si>
  <si>
    <t>3. โครงการประชุมเชิงปฏิบัติการครูอนามัยด้านทันตสาธารณสุขในโรงเรียนประถมศึกษา</t>
  </si>
  <si>
    <t>4. โครงการเครือข่ายโรงเรียนเด็กไทยฟันดี  อ.นครไทย</t>
  </si>
  <si>
    <t>5. โครงการพัฒนา อสม. งานบริการ ส่งเสริม ป้องกัน ทางทันตสาธารณสุข อำเภอนครไทย (แกนนำ อสม. เชี่ยวชาญฟันดี)</t>
  </si>
  <si>
    <t>6. โครงการสำรวจสภาวะทันตสุขภาพ อำเภอนครไทย</t>
  </si>
  <si>
    <t>7. โครงการ “ยิ้มสดใส    เด็กไทยฟันดี” อำเภอนครไทย</t>
  </si>
  <si>
    <t>2.นักเรียนชั้น ป.1,ป.3 และ ป.6 ได้รับการตรวจฟันและลงบันทึกในแบบฟอร์ม/</t>
  </si>
  <si>
    <t>ค่าบันทึกข้อมูล 3,500 คนx 10 บาท เป็นเงิน 35,000 บาท</t>
  </si>
  <si>
    <t>4.ให้บริการเคลือบหลุมร่องฟัน อุดฟัน ขูดหินปูนตามผลการตรวจ โดยครูและในการเคลือบหลุมร่องฟัน</t>
  </si>
  <si>
    <t>ประมาณ 1,800 ซี่ x130 บาท เป็นเงิน 234,000 บาท</t>
  </si>
  <si>
    <t>8. โครงการส่งเสริมป้องกันทางทันตสุขภาพในผู้สูงอายุ</t>
  </si>
  <si>
    <t>2. แกนนำ ผู้สูงอายุ (ชมรมผู้สูงอายุ) มีความรู้และทักษะในการดูแลสุขภาพช่องปากของตนเอง สามารถให้การดูแลผู้อื่น</t>
  </si>
  <si>
    <t xml:space="preserve"> -ค่าวัสดุและสื่อในการอบรม จำนวน 13 ชุด ชุดละ 2,000 บาทเป็นเงิน 26,000 บาท</t>
  </si>
  <si>
    <t>9. โครงการส่งเสริมป้องกันทางทันตสุขภาพในศูนย์พัฒนาเด็กเล็ก</t>
  </si>
  <si>
    <t xml:space="preserve">ฝ่ายทันตสาธารณสุข(น.ส.น้ำค้าง </t>
  </si>
  <si>
    <t xml:space="preserve">  - ออกตรวจนิเทศ ศูนย์พัฒนาเด็กเล็ก ปีละ 1 ครั้ง นิเทศการจัดกิจกรรมส่งเสริมทันตสุขภาพในศูนย์พัฒนาเด็กเล็ก</t>
  </si>
  <si>
    <t>10. โครงการประชุมเชิงปฏิบัติการ การเรียนรู้การดำเนินงานส่งเสริมทันตสุขภาพในศูนย์พัฒนาเด็กเล็ก</t>
  </si>
  <si>
    <t xml:space="preserve"> - ค่าวัสดุและสื่อในการประชุม เป็นเงิน 4,900บาท</t>
  </si>
  <si>
    <t xml:space="preserve">น.ส.น้ำค้าง </t>
  </si>
  <si>
    <t>11โครงการประชุมครูผู้ดูแลเด็ก และผู้ปกครองเด็ก ในการดูแลสุขภาพช่องปากเด็กก่อนวัยเรียนในศูนย์พัฒนาเด็กเล็ก</t>
  </si>
  <si>
    <t>น.ส.น้ำค้าง คงรอด /ผู้รับผิดชอบ</t>
  </si>
  <si>
    <t>ค่าอาหารกลางวันในการจัดกิจกรรม ๑๐๐x๕๐=๕,๐๐๐ บาท</t>
  </si>
  <si>
    <t>ค่าอาหารว่าง๒มื้อ ๑๐๐x๒๐x๒ = ๔,๐๐๐ บาท</t>
  </si>
  <si>
    <t>ค่าวัสดุอุปกรณ์และสื่อประกอบการเรียนรู้ 180x100= 18,000</t>
  </si>
  <si>
    <t>12. โครงการเฝ้าระวังฟันตกกระในเด็กประถมศึกษา ปี 2557</t>
  </si>
  <si>
    <t>13. โครงการตรวจเฝ้าระวังปริมาณฟลูออไรด์ในแหล่งน้ำ เขตอำเภอนครไทย</t>
  </si>
  <si>
    <t>ฝ่น.ส.น้ำค้าง คงรอด /ผู้รับผิดชอบ)</t>
  </si>
  <si>
    <t>14. โครงการผู้พิการสุขภาพฟันดี ชีวีมีสุข หมู่ ๔ ตำบลนครไทย</t>
  </si>
  <si>
    <t>15. โครงการทันตกรรมเพิ่มทวีเด็ดนักเรียนชั้นประถมศึกษาปีที่ ๑ อำเภอนครไทย</t>
  </si>
  <si>
    <t>16. โครงการอบรมผู้นำนักเรียนในงานทัตสาธารณสุข อำเภอนครไทย</t>
  </si>
  <si>
    <t>17. โครงการโรงเรียนฟันสะอาด</t>
  </si>
  <si>
    <t>18. โครงการส่งเสริมป้องกันทางทันตสุขภาพในหญิงตั้งครรภ์</t>
  </si>
  <si>
    <t>สริญญา/ศิริโชค</t>
  </si>
  <si>
    <t>PMพรพิมล</t>
  </si>
  <si>
    <t>และแก้ไขปัญหายาเสพติด ในกลุ่มเยาวชนใน รร จำนวน 5 โรงเรียนในตำบลนครไทย (แบบต่อเนื่อง)</t>
  </si>
  <si>
    <t>(โครงการ DHS)</t>
  </si>
  <si>
    <t>คปสอ(DHS)</t>
  </si>
  <si>
    <t>ศศิธร</t>
  </si>
  <si>
    <t>พญจุฬานี</t>
  </si>
  <si>
    <t>4. พัฒนาระบบการส่งต่อและช่องทางการบันทึกข้อมูล และสื่อสารในทีมเยี่ยมบ้านผ่านgoogle drive และช่องทางอื่นๆ</t>
  </si>
  <si>
    <t>วารุวรรณ</t>
  </si>
  <si>
    <t xml:space="preserve">ความสำเร็จของการพัฒนาด้านบริหารจัดการในเครือข่าย </t>
  </si>
  <si>
    <t>ความสำเร็จของการพัฒนาด้านบริหารจัดการใน เครือข่ายสุขภาพ</t>
  </si>
  <si>
    <t>pp56เพิ่มเติมงวดแรก</t>
  </si>
  <si>
    <t>pp56เพิ่มเติมงวดสอง</t>
  </si>
  <si>
    <t>พัฒนาระบบการควบคุมภายในหน่วยบริการอำเภอนครไทย</t>
  </si>
  <si>
    <t>1.ปรับปรุงคำสั่งแต่งตั้งคณะกรรมการควบคุมภายใน</t>
  </si>
  <si>
    <t>บัวเงิน /จักรกฤษณ์</t>
  </si>
  <si>
    <t xml:space="preserve">2.ประชุมเชิงปฏิบัติการเรื่องการควบคุมภายใน </t>
  </si>
  <si>
    <t>จนท.เครือข่ายบริการในอ.นครไทย ฝ่าย/งานใน รพ.ร.นครไทย</t>
  </si>
  <si>
    <t>1. ค่าอาหารกลางวัน  ค่าอาหารว่างและเครื่องดื่ม จำนวน 50 คน * 100 บาท  เป็นเงิน 5,000 บาท</t>
  </si>
  <si>
    <t>3.เครือข่ายบริการทุกแห่ง มีและใช้แผนการควบคุมภายใน</t>
  </si>
  <si>
    <t>เครือข่ายบริการทุกแห่ง ใน อ.นครไทย</t>
  </si>
  <si>
    <t>2. ค่าตอบแทนวิทยากร 6 ชม.*600 บาท เป็นเงิน 3,600 บาท</t>
  </si>
  <si>
    <t>4.ปฎิบัติการควบคุม ติดตามกำกับ ตามกระบวนงานที่วางไว้</t>
  </si>
  <si>
    <t>3 ครั้ง/ปี</t>
  </si>
  <si>
    <t>5.  รายงานผลให้ผอ.รพช./สสอ./สสจ.พล./สตง.</t>
  </si>
  <si>
    <t>ต.ค.-พ.ย. 56</t>
  </si>
  <si>
    <t xml:space="preserve">    - แผน  3 แผน ปีละ 3 ครั้ง</t>
  </si>
  <si>
    <t xml:space="preserve"> ( เมย./ ก.ค./ธ.ค.)</t>
  </si>
  <si>
    <t xml:space="preserve">   - การควบคุมภายใน ปีละ 1 ครั้ง</t>
  </si>
  <si>
    <t xml:space="preserve">ธ.ค. </t>
  </si>
  <si>
    <t>พัฒนาระบบการตรวจสอบภายในหน่วยบริการอำเภอนครไทย</t>
  </si>
  <si>
    <t>1.ทบทวนรายชื่อเพื่อแต่งตั้งคณะกรรมการตรวจสอบภายใน</t>
  </si>
  <si>
    <t>2. จัดทำแผนการตรวจสอบภายในประจำปี 2557</t>
  </si>
  <si>
    <t>1. ค่าอาหารกลางวัน วันละ  500 บาท  * 10 วัน เป็นเงิน 5,000 บาท</t>
  </si>
  <si>
    <t>3. จัดเตรียมเอกสารที่ใช้ในการลงพื้นที่</t>
  </si>
  <si>
    <t xml:space="preserve">4.ประชุมชี้แจงวัตถุประสงค์ ขอบเขต แผนการตรวจสอบภายใน </t>
  </si>
  <si>
    <t xml:space="preserve"> รพ.สต.  20 แห่ง</t>
  </si>
  <si>
    <t xml:space="preserve"> 5. ออกปฏิบัติการตามกำหนดการที่วางแผนไว้</t>
  </si>
  <si>
    <t>ก.พ. - มี.ค. 57</t>
  </si>
  <si>
    <t>6.สรุปรายงานการออกตรวจสอบภายในส่ง สสอ./สสจ.</t>
  </si>
  <si>
    <t>พัฒนาระบบบริการสุขภาพให้มีประสิทธิภาพ</t>
  </si>
  <si>
    <t xml:space="preserve">ระบบงานรักษาพยาบาล ส่งเสริมสุขภาพ ป้องกันควบคุมโรค ฟื้นฟูสภาพ แพทย์แผนไทยและแพทย์ทางเลือก และการคุ้มครองผู้บริโภคมีคุณภาพตามมาตรฐาน </t>
  </si>
  <si>
    <t>รพ.สต / โรงพยาบาล มีมาตรฐานงานบริการแพทย์แผนไทยและสมุนไพรระดับดีขึ้นไป</t>
  </si>
  <si>
    <t>โครงการพัฒนาการปฏิบัติงงานและการให้บริการทางการแพทย์แผนไทยและการแพทย์ทางเลือก</t>
  </si>
  <si>
    <t>1.ส่งเสริมชุมชนต้นแบบด้านการแพทย์แผนไทยและการแพทย์ทางเลือก</t>
  </si>
  <si>
    <t>1.1 อบรม อสม. แกนนำทุกหมู่บ้านในตำบลนครไทย               1.2 ลงพื้นที่ในชุมชนเพื่อคัดกรองผู้ป่วยในชุมชน และให้บริการด้านการแพทย์แผนไทย ด้าน บำบัดรักษา ส่งเสริมป้องกัน และฟื้นฟูสภาพ</t>
  </si>
  <si>
    <t>1. คนในพื้นที่สามารถเข้าถึงบริการทางด้านการแพทย์แผนไทยและแพทย์ทางเลือก ทั้งด้าน บำบัดรักษา ส่งเสริมป้องกัน และฟื้นฟูสภาพ</t>
  </si>
  <si>
    <t>1.ร้อยละ 80 ของคนในพื้นที่มีความรู้และพึงพอใจในงานบริการแพทย์แผนไทยและสามารถเข้าถึงบริการได้มากขึ้น</t>
  </si>
  <si>
    <t xml:space="preserve"> พ.ย. 56 -ก.ย. 57</t>
  </si>
  <si>
    <t>กลุ่มเป้าหมาย : ประชาชนในพื้นที่ตำบลนครไทยทุกหมู่บ้าน</t>
  </si>
  <si>
    <t>พื้นที่ดำเนินการ : ตำบลนครไทย ทั้งหมด 13 หมู่บ้าน</t>
  </si>
  <si>
    <t>2.ติดตามประสิทธิผลการนวดรักษา และการใช้ยาสมุนไพรตำรับแก้ปวดลดการใช้ยา NSAID</t>
  </si>
  <si>
    <t>2.1 การศึกษาประสิทธิผลการนวดรักษาอาการปวดหลัง (ลมปลายปัตฆาตสัญญาณ 1 หลัง) Low back pain                  2.2 ติดตามประสิทธิผลการใช้ยาตำรับสหัสธาราแก้อาการปวดกล้ามเนื้อ อาการชา</t>
  </si>
  <si>
    <t>1. กลุ่มเป้าหมายอย่างน้อย 50 คน ได้รับบริการนวดรักษาโรคปวดหลังรวมถึงการส่งเสริมฟื้นฟูสภาพตามแนวทางเวชปฏิบัติแพทย์แผนไทย        2. กลุ่มเป้าหมายอย่างน้อย 50 คน ที่ได้รับการจ่ายยาสหัสธาราแก้ปวดกล้ามเนื้อและติดตามผล</t>
  </si>
  <si>
    <t>1. ร้อยละของผู้ป่วยกลุ่มเป้าหมายมีอาการปวดลดลงอย่างน้อยจากก่อนนวด 3 ระดับ (ใช้เครื่องมือวัด pain scale )                                        2. ร้อยละ 80 ของผู้ป่วยกลุ่มเป้าหมายมีอาการดีขึ้น             3.ความพึงพอใจ:หากมีอาการซ้ำต้องการใช้ยาสมุนไพรต่อร้อยละ 70 ขึ้นไป</t>
  </si>
  <si>
    <t>กลุ่มเป้าหมาย : ผู้รับบริการ OPD แพทย์แผนไทย</t>
  </si>
  <si>
    <t>พื้นที่ดำเนินการ : ฝ่ายงานการแพทย์แผนไทย และห้องจ่ายยาเภสัชกรรมชุมชน</t>
  </si>
  <si>
    <t>3.กิจกรรมสำรวจหมอพื้นบ้านในพื้นที่อำเภอนครไทย</t>
  </si>
  <si>
    <t>3.1สำรวจหมอพื้นบ้านในเขตอำเภอนครไทยในแต่ละสาขา เช่น หมอกระดูก หมอจับเส้น หมอยาสมุนไพร หมอพิธีกรรม</t>
  </si>
  <si>
    <t>ได้ทราบจำนวนหมอพื้นบ้านที่ยังมีชีวิตอยู่และความสามารถให้การรักษาและเป็นที่ยอมรับของคนในชุมชน</t>
  </si>
  <si>
    <t>ได้รายชื่อหมอพื้นบ้านแต่ละพื้นที่จัดทำเป็นทำเนียบ และอนุรักษณ์ภูปัญญาศาสตร์ด้านแพทย์แผนไทยและแพทย์พื้นบ้าน</t>
  </si>
  <si>
    <t>3.2 ขึ้นทะเบียนและรวบรวมจัดเป็นทำเนียบหมอพื้นบ้านในอำเภอนครไทย</t>
  </si>
  <si>
    <t>กลุ่มเป้าหมาย : หมอพื้นบ้านในเขตอำเภอนครไทย</t>
  </si>
  <si>
    <t>พื้นที่ดำเนินการ : ฝ่ายงานการแพทย์แผนไทยและทุกตำบลในอำเภอนครไทย</t>
  </si>
  <si>
    <t>4. โครงการอบรมฟื้นฟูเชิงปฏิบัติการ นวดกดจุดรักษา เฉพาะโรคและพิธีไหว้ครูแพทย์แผนไทย</t>
  </si>
  <si>
    <t xml:space="preserve"> 4.1 กิจกรรมไหว้ครูแพทย์แผนไทยประจำปี                         4.2.จัดอบรมฟื้นฟูการนวดกดจุดเฉาะโรคปวดหลัง 1 ครั้ง          4.3จัดอบรมฟื้นฟูการนวดกดจุดเฉาะโรคปวดเข่า 1 ครั้ง           4.4 ประเมินความรู้ความสามารถหลังการอบรม</t>
  </si>
  <si>
    <t>1. เจ้าหน้าที่ฝ่ายงานแพทย์แผนไทยได้เข้าร่วมพิธีไหว้ครูประจำปีเพื่อ อนุรักษ์ประเพณี สร้างขวัญกำลังใจในการปฏิบัติงาน                                        2. เจ้าหน้าที่มีทักษะในการนวดกดจุดรักษาโรคปวดหลังได้</t>
  </si>
  <si>
    <t>1. เจ้าหน้าในงานแพทย์แผนไทยเข้าร่วมพิธีไหว้ครูครบทุกคน                      2.ผู้ช่วยแพทย์แผนไทยผ่านการอบรมและผ่านการประเมินผล 100%</t>
  </si>
  <si>
    <t xml:space="preserve">ครั้งที่ 1 เดือน มี.ค. 57      ครั้งที่ 2 เดือน  มิ.ย. 57              </t>
  </si>
  <si>
    <t>กลุ่มเป้าหมาย : เจ้าหน้าที่งานแพทย์แผนไทยและผู้ช่วยแพทย์แผนไทย</t>
  </si>
  <si>
    <t>พื้นที่ดำเนินการ : ฝ่ายงานการแพทย์แผนไทย</t>
  </si>
  <si>
    <t>(นางสาววรัญญา  สุขมามอญ)</t>
  </si>
  <si>
    <t>(นายอุปถัมภ์   พูลหน่าย)</t>
  </si>
  <si>
    <t>ตำแหน่ง แพทย์แผนไทย</t>
  </si>
  <si>
    <t>ตำแหน่ง เภสัชกรชำนาญการ</t>
  </si>
  <si>
    <t>พ.ย. 56 - ก.พ. 57</t>
  </si>
  <si>
    <t>ภก.ประยุธ   พันธ์แซง</t>
  </si>
  <si>
    <t>ธ.ค. 56 - ม.ค. 57</t>
  </si>
  <si>
    <t>ธค.56-กย.57</t>
  </si>
  <si>
    <t>คณะกรรม</t>
  </si>
  <si>
    <t xml:space="preserve"> - พัฒนาระบบข้อมูลการบำบัดรักษาและการติดตาม ผู้เสพ ผู้ติด</t>
  </si>
  <si>
    <t>ยาเสพติด</t>
  </si>
  <si>
    <t>มีการลงบันทึกข้อมูลในระบบ บสต.ให้เป็นปัจจุบัน</t>
  </si>
  <si>
    <t>คปสอ.นครไทย</t>
  </si>
  <si>
    <t xml:space="preserve"> - อบรม/สอนงานการบันทึกข้อมูล ในรพบบ บสต.แก่จนท.ใหม่</t>
  </si>
  <si>
    <t xml:space="preserve"> - ฟื้นฟู ความรู้และทักษะในการบำบัดยาเสพติดแก่จนท. รพสต.</t>
  </si>
  <si>
    <t xml:space="preserve"> - นิเทศ/ติดตามการดำเนินงานด้านการติดตาม ในพื้นที่</t>
  </si>
  <si>
    <t>3. พัฒนาการบริการบำบัด รักษาและติดตามผู้บำบัดสารเสพติด</t>
  </si>
  <si>
    <t xml:space="preserve">  - เพิ่มจำนวนวันให้บริการผู้มารับการบำบัด ให้เหมาะสมกับ</t>
  </si>
  <si>
    <t>จำนวนผู้มารับบริการ และขอสนับสนุน จนท.มาช่วยบำบัดรักษาเพิ่ม</t>
  </si>
  <si>
    <t xml:space="preserve"> - เพิ่มช่องทางในการติดตามในชุมชน เช่นการเยี่ยมบ้าน ส่งจดหมาย โทรศัพท์</t>
  </si>
  <si>
    <t>ติดตามร่วมกับหน่วยงานที่เกี่ยวข้อง เช่น ตำรวจ สนง.คุมประพฤติฯ อบต.</t>
  </si>
  <si>
    <t xml:space="preserve"> -ประชาสัมพันธ์ ประชาชนในพื้นที่ ให้มีส่วนร่วมในการจัดชุมชนเพื่อการ</t>
  </si>
  <si>
    <t>ลด ละ เลิก การใช้ยาเสพติด รวมทั้งสุรา และบุหรี่</t>
  </si>
  <si>
    <t xml:space="preserve"> - ส่งเสริมให้มีกลุ่ม Self help group ในการเลิกยาเสพติด สุรา บุหรี่ ในชุมชน</t>
  </si>
  <si>
    <t>PCUนครไทย</t>
  </si>
  <si>
    <t>สถานบริการได้รับการประเมิน</t>
  </si>
  <si>
    <t>เพื่อให้ผู้มีสิทธิประกันสังคม และ</t>
  </si>
  <si>
    <t>ตค56,มีค57</t>
  </si>
  <si>
    <t>งบประมาณจากโครงการสร้างเสริมสุขภาพสิทธิ</t>
  </si>
  <si>
    <t xml:space="preserve">  - ประเมินความเสียงด้านกายภาพที่ส่งผลต่อการ</t>
  </si>
  <si>
    <t>ความเสี่ยงด้านกายภาพ</t>
  </si>
  <si>
    <t>สิทธิสวัสดิการข้าราชการเข้าถึง</t>
  </si>
  <si>
    <t xml:space="preserve">สวัสดิการ ขรกและปกส </t>
  </si>
  <si>
    <t xml:space="preserve">     เจ็บป่วยทั่วไปและเจ็บจากการทำงานปีละ 2 ครั้ง</t>
  </si>
  <si>
    <t>บริการสร้างเสริมสุขภาพและ</t>
  </si>
  <si>
    <t>ค่าอุปกรณ์ตรวจ วัดความเข้มแสง และอุปกรณ์</t>
  </si>
  <si>
    <t xml:space="preserve">ป้องกันโรคเพิ่มขึ้น </t>
  </si>
  <si>
    <t>วัดความเข็มเสียงเป็นเงิน 21,300 บาท</t>
  </si>
  <si>
    <t>อยู่ในสิ่งแวดล้อมเหมาะสม</t>
  </si>
  <si>
    <t xml:space="preserve">1) จำนวนเจ้าหน้าที่ลูกจ้างประกันสังคม  200 คน </t>
  </si>
  <si>
    <t>กลุ่ม ขรก ปกส ในกลุ่มเป้าหมาย</t>
  </si>
  <si>
    <t>และสามารถดูแลสุขภาพได้</t>
  </si>
  <si>
    <t>มีรายการตรวจ สุขภาพดังต่อไปนี้</t>
  </si>
  <si>
    <t xml:space="preserve">ได้รับการตรวจคัดกรองสุขภาพ </t>
  </si>
  <si>
    <t>กลุ่มอายุ &gt; 35 ปี</t>
  </si>
  <si>
    <t>การตรวจสุขภาพร้อยละ100</t>
  </si>
  <si>
    <t>มค57</t>
  </si>
  <si>
    <t>ตรวจคัดกรองสุขภาพประจำปี</t>
  </si>
  <si>
    <t>จำนวน 1,100 บาท x 110 คน เป็นเงิน  121,000 บาท</t>
  </si>
  <si>
    <t xml:space="preserve"> BMI  วัดรอบเอว CBC, UA, CXR ,FBS,</t>
  </si>
  <si>
    <t xml:space="preserve"> BUN, Cr ,SGOT,SGPT, ALK ,TG ,LDL)</t>
  </si>
  <si>
    <t>กลุ่มอายุ &lt; 35 ปี</t>
  </si>
  <si>
    <t>ค่าตรวจคัดกรองสุขภาพ 540 บาท x90 คน</t>
  </si>
  <si>
    <t xml:space="preserve"> เป็นเงิน 48,600 บาท</t>
  </si>
  <si>
    <t xml:space="preserve"> (BP BMI  วัดรอบเอว CBC, UA, CXR ,HBsAg/HBsAb )</t>
  </si>
  <si>
    <t>2) ตรวจสมรรถภาพการมองเห็น ,ได้ยิน, ปอด</t>
  </si>
  <si>
    <t>มค 57</t>
  </si>
  <si>
    <t xml:space="preserve"> - ค่าวิทยากรตรวจสมรรถภาพ3คนx600 บาท เป็นเงิน1,800</t>
  </si>
  <si>
    <t xml:space="preserve">3) ตรวจสมรรถภาพร่างกาย จนท.จำนวน 230  คน </t>
  </si>
  <si>
    <t>มค,กค 57</t>
  </si>
  <si>
    <t xml:space="preserve"> - ค่าอาหารและอาหารว่าง230 คนX25บาทx2ครั้ง</t>
  </si>
  <si>
    <t>จำนวน2 ครั้ง</t>
  </si>
  <si>
    <t>เป็นเงิน 11,500บาท</t>
  </si>
  <si>
    <t>กพ57</t>
  </si>
  <si>
    <t xml:space="preserve"> - ค่าอาหารและอาหารว่าง</t>
  </si>
  <si>
    <t>และป้องกันโรค</t>
  </si>
  <si>
    <t>1)อบรมเชิงปฏิบัติการ "ลดเสี่ยงลดโรค" ในกลุ่ม</t>
  </si>
  <si>
    <t>กลุ่ม ขรก ปกสในกลุ่มเป้าหมาย</t>
  </si>
  <si>
    <t xml:space="preserve"> - ค่าวัสดุและอุปกรณ์ เป็นเงิน 5.000 บาท</t>
  </si>
  <si>
    <t>ข้าราชการและลูกจ้าง ในกลุ่มเสี่ยงและกลุ่มป่วย</t>
  </si>
  <si>
    <t>ได้รับการปรับเปลี่ยนพฤติกรรมในการ</t>
  </si>
  <si>
    <t xml:space="preserve">มีสถานะสุขภาพ BMI รอบเอว   </t>
  </si>
  <si>
    <t xml:space="preserve"> - ค่าวิทยากร 3 ท่านx600 บาท เป็นเงิน 1,800 บาท</t>
  </si>
  <si>
    <t>2)กิจกรรมรณรงค์และสนับสนุนชมรมสร้างสุขภาพ</t>
  </si>
  <si>
    <t>มค-กย57</t>
  </si>
  <si>
    <t>ในบุคลากรได้แก่ ชมรมจักรยาน ชมรมแอโรบิค</t>
  </si>
  <si>
    <t>ค่าวิทยากร 250x4ครั้งX10 เดือน=10000บ</t>
  </si>
  <si>
    <t>ค่าวัสดุคัดกรอง 20 บาทXปชกกลุ่มเสี่ยง=20บาทX(55466/100*20)</t>
  </si>
  <si>
    <t>105อัตราการคลอดในหญิงตั้งครรภ์อายุ15-19ปีลดลงจากเดิม(ไม่เกิน50ต่อประชากรอายุ15-19 ปี ไม่เกิน 13</t>
  </si>
  <si>
    <t>ผู้สูงอายุ,คนพิการประเภทการเคลื่อนไหว(ติดเตียง)ได้รับการดูแลช่วยเหลือและฟื้นฟูสุขภาพ</t>
  </si>
  <si>
    <t>ทีมHHC</t>
  </si>
  <si>
    <t xml:space="preserve">80 คน x 100 บาท เป็นเงิน 20,000 บาท </t>
  </si>
  <si>
    <t>3)กิจกรรมการปรับเปลี่ยนพฤติกรรมผู้ดื่มสุราและบุหรี่ในจนท(รายละเอียนในแผนงานโครงการยาเสพติด</t>
  </si>
  <si>
    <t xml:space="preserve">ค่าเอกสารคู่มือประกอบการอบรม  2,000 บาท </t>
  </si>
  <si>
    <t>เงินบำรุงโรงพยาบาล</t>
  </si>
  <si>
    <t>3. ค่าเอกสารอบรม 2,000  บาท</t>
  </si>
  <si>
    <t xml:space="preserve"> ค่าเอกสารแบบประเมิน 100 ชุด 200 บาท</t>
  </si>
  <si>
    <t>ค่าทำเล่มสรุปผลการดำเนินงาน 10 ชุดX200 บาท = 2,000 บาท</t>
  </si>
  <si>
    <t xml:space="preserve"> ค่าไปรษณีย์บัตรตอบกลับ 100 ใบ X 2 = 200 บาท </t>
  </si>
  <si>
    <t xml:space="preserve"> 1. ค่าเอกสารออกสำรวจจำนวน 1,000 บาท                   </t>
  </si>
  <si>
    <t xml:space="preserve"> 2.ค่าจัดทำรูปเล่ม 4 เล่ม X 250 =1,000 บาท </t>
  </si>
  <si>
    <t xml:space="preserve">1. ค่าวัสดุอุปกรณ์สำหรับไหว้ครู 2,000 บาท                    </t>
  </si>
  <si>
    <t>3. ค่าเอกสารอบรม 20 ชุด X 50 บาท X 2 ครั้ง = 2,000 บาท</t>
  </si>
  <si>
    <t xml:space="preserve"> 2. ค่าอาหาร 20 คน X 2 วัน X 100 = 4,000 บาท           </t>
  </si>
  <si>
    <t>เป็นเงิน</t>
  </si>
  <si>
    <t>โครงการพัฒนาความสมบูรณ์ข้อมูลหลักประกันสุขภาพอำเภอนครไทย</t>
  </si>
  <si>
    <t>เภสัช/คบส/สวล</t>
  </si>
  <si>
    <t>S 2 บริการดี</t>
  </si>
  <si>
    <t>G 202 ระบบริการมีคุณภาพเชื่อมโยงได้มาตรฐาน</t>
  </si>
  <si>
    <t>SO2 ส่งเสริมการบริการตาม Service Plan โดยทีมวิชาชีพ เพื่อลดการส่งต่อ (S1,2-O2)</t>
  </si>
  <si>
    <t>ความสำเร็จของการดำเนินงานพัฒนาด้านคุณภาพรพ.</t>
  </si>
  <si>
    <t>รพ.ผ่านเกณฑ์มาตรฐาน QA ≥ ร้อยละ 70</t>
  </si>
  <si>
    <t>รพ.สต.ผ่านเกณฑ์มาตรฐาน QA (2 แห่ง/อำเภอ)</t>
  </si>
  <si>
    <t>พัฒนาระบบการบริหารการพยาบาลสู่ความเป็นเลิศ</t>
  </si>
  <si>
    <t xml:space="preserve">1. คณะกรรมการบริหาร กลุ่มการ ฯ ทบทวน พันธกิจ </t>
  </si>
  <si>
    <t>คณะกก.บริหาร</t>
  </si>
  <si>
    <t>วิสัยทัศน์ ค่านิยม เป้าหมาย และเข็มมุ่ง กลุ่มการพยาบาล</t>
  </si>
  <si>
    <t>กลุ่มการพยาบาล</t>
  </si>
  <si>
    <t>2. ทบทวน และแต่งตั้งคณะกรรมการชุด ต่าง ๆ ทั้งระดับ</t>
  </si>
  <si>
    <t>กลุ่มการ ฯ และเครือข่ายระดับอำเภอ</t>
  </si>
  <si>
    <t>3. จัดทำแผนงาน / โครงการ ที่สอดคล้องกับปัญหาครอบคลุม</t>
  </si>
  <si>
    <t>บุคลากร บริการ วิชาการ ลูกค้าสัมพันธ์ และครุภัณฑ์ ฯ</t>
  </si>
  <si>
    <t>4. วิเคราะห์ภาระงาน โดยใช้ Productivity และ FTE.</t>
  </si>
  <si>
    <t>ร้อยละหน่วยงานที่มีภาระงาน</t>
  </si>
  <si>
    <t>ต.ค. 56 - ก.ย. 57</t>
  </si>
  <si>
    <t>5. ทบทวนแนวทางการคัดเลือกเจ้าหน้าที่กลุ่มการ ฯ</t>
  </si>
  <si>
    <t>ตามเกณฑ์</t>
  </si>
  <si>
    <t>6. การพัฒนาการวิเคราะห์และลดต้นทุนทางการพยาบาล</t>
  </si>
  <si>
    <t>จำนวนแผนงาน / โครงการ</t>
  </si>
  <si>
    <t xml:space="preserve">หน่วยงานต่าง ๆ </t>
  </si>
  <si>
    <t xml:space="preserve"> - การปรับปรุงคุณภาพ การบริการพยาบาล / ระบบการ</t>
  </si>
  <si>
    <t>ลดต้นทุนทางการพยาบาล</t>
  </si>
  <si>
    <t>ทำงานพื่อความคุ้มค่าคุ้มทุน :  COPD ฯลฯ</t>
  </si>
  <si>
    <t xml:space="preserve"> - ค่าอาหารว่าง จำนวน 12 คน</t>
  </si>
  <si>
    <t xml:space="preserve"> - ทำแผนลดค่าใช้จ่าย เวชภัณฑ์ และวัสดุใช้ที่สิ้นเปลือง</t>
  </si>
  <si>
    <t xml:space="preserve">x 25 บาท x 12 ครั้ง = 3,600 </t>
  </si>
  <si>
    <t>7. ประชุมติดตามผลการดำเนินงานและตัวชี้วัด</t>
  </si>
  <si>
    <t>ร้อยละตัวชี้วัดที่ไม่ผ่านเกณฑ์</t>
  </si>
  <si>
    <t>นฤมล</t>
  </si>
  <si>
    <t xml:space="preserve"> - คณะกรรมการบริหารกลุ่มการพยาบาลทุก 1 เดือน</t>
  </si>
  <si>
    <t>ได้รับการทบทวน / พัฒนา</t>
  </si>
  <si>
    <t xml:space="preserve"> - เจ้าหน้าที่กลุ่มการพยาบาล ทุก 3 เดือน</t>
  </si>
  <si>
    <t>ธ.ค., มี.ค., มิ.ย., ก.ย.</t>
  </si>
  <si>
    <t xml:space="preserve"> - ค่าอาหารว่าง และกลางวัน</t>
  </si>
  <si>
    <t xml:space="preserve"> - พยาบาลเครือข่ายอำเภอนครไทย ทุก 4 เดือน</t>
  </si>
  <si>
    <t>ธ.ค., เม.ย, ส.ค.</t>
  </si>
  <si>
    <t>8. ทีมคณะกรรมการบริหาร ฯ ร่วมกำหนดแผน และแนวทาง</t>
  </si>
  <si>
    <t>ร้อยละผลการนิเทศได้รับ</t>
  </si>
  <si>
    <t>ต.ค., ธ.ค., ก.พ., เม.ย., มิ.ย., ส.ค.</t>
  </si>
  <si>
    <t>การนิเทศทุก 2 เดือนพร้อมทั้งคืนข้อมูลกับหน่วยงาน เพื่อหา</t>
  </si>
  <si>
    <t>การแก้ไข / พัฒนา</t>
  </si>
  <si>
    <t>โอกาสพัฒนา</t>
  </si>
  <si>
    <t>9. การสอนงาน และเสริมพลัง ฯ ให้กับหัวหน้างานใหม่ และ</t>
  </si>
  <si>
    <t xml:space="preserve"> Project Manager</t>
  </si>
  <si>
    <t>10. เข้าร่วมประชุมคณะกรรมการระดับคปสอ. และสสอ.เพื่อ</t>
  </si>
  <si>
    <t xml:space="preserve">ประสานงานระบบการทำงานร่วมกับเครือข่ายบริการ ฯ </t>
  </si>
  <si>
    <t>รพ.ผ่านเกณฑ์มาตรฐาน QA.</t>
  </si>
  <si>
    <t>รพ.สต. ผ่านเกณฑ์มาตรฐาน QA</t>
  </si>
  <si>
    <t>1. แต่งตั้งคณะกรรมการพัฒนาคุณภาพการพยาบาลระดับ</t>
  </si>
  <si>
    <t>อำเภอ</t>
  </si>
  <si>
    <t>2. ประชุมชี้แจงมาตรฐานและแนวทางการขอรับการประเมิน</t>
  </si>
  <si>
    <t>มาตรฐาน QA.ให้กับพยาบาลรพ.และรพ.สต.ทราบร่วมกัน</t>
  </si>
  <si>
    <t>3. ประชุมเชิงปฏิบัติการเกี่ยวกับการเขียนแบบประเมินตนเอง</t>
  </si>
  <si>
    <t>พยาบาล รพ.และเครือข่าย ฯ</t>
  </si>
  <si>
    <t>แบบประเมินตนเอง</t>
  </si>
  <si>
    <t>พ.ย. 56 - ม.ค. 57</t>
  </si>
  <si>
    <t xml:space="preserve"> - ค่าอาหารว่างและกลางวัน</t>
  </si>
  <si>
    <t>คณะกรรมการพัฒนา</t>
  </si>
  <si>
    <t>ทบทวนส่วนขาดเพิ่มเติม จำนวน 3 ครั้ง</t>
  </si>
  <si>
    <t>รพ. และรพ.สต.</t>
  </si>
  <si>
    <t xml:space="preserve"> 40 คน ๆ ละ 100 บาท x 3 ครั้ง</t>
  </si>
  <si>
    <t>คุณภาพการพยาบาล</t>
  </si>
  <si>
    <t>4. นำสรุปผลและโอกาสพัฒนา มาพัฒนาคุณภาพให้ได้ตาม</t>
  </si>
  <si>
    <t>ม.ค. 57 - ก.ย.57</t>
  </si>
  <si>
    <t xml:space="preserve"> = 12,000 บาท</t>
  </si>
  <si>
    <t>ระดับอำเภอ</t>
  </si>
  <si>
    <t>มาตรฐาน</t>
  </si>
  <si>
    <t>5. จัดทำมาตรฐานเพิ่มเติมเช่น CNPG., ทักษะวิชาชีพรายโรค</t>
  </si>
  <si>
    <t xml:space="preserve">จำนวน CNPG.และ </t>
  </si>
  <si>
    <t xml:space="preserve">ฯลฯ ร่วมกับเครือข่ายพยาบาล รพ.ชุมชน </t>
  </si>
  <si>
    <t>ทักษะวิชาชีพรายโรค 10 โรค</t>
  </si>
  <si>
    <t>6. ทีมคณะกรรมการพัฒนาคุณภาพระดับอำเภอ ร่วมนิเทศ</t>
  </si>
  <si>
    <t>ต.ค. 56 - เม.ย.57</t>
  </si>
  <si>
    <t>หน่วยงาน / รพ.สต. และสรุปผลการนิเทศให้กับหน่วยงาน</t>
  </si>
  <si>
    <t>ทีมนิเทศ จำนวน 15 คน ๆ ละ</t>
  </si>
  <si>
    <t>เพื่อหาโอกาสพัฒนา</t>
  </si>
  <si>
    <t>100 บาท x 2 วัน = 3,000 บาท</t>
  </si>
  <si>
    <t>7. ส่งแบบประเมินตนเอง</t>
  </si>
  <si>
    <t>8. จัดระบบการติดตามความก้าวหน้าในที่ประชุมคณะกก.</t>
  </si>
  <si>
    <t>มี.ค - ก.ค.57</t>
  </si>
  <si>
    <t>พัฒนาคุณภาพพยาบาล ฯ ทุกเดือน</t>
  </si>
  <si>
    <t xml:space="preserve">9. รับการประเมินจากสภาการพยาบาล </t>
  </si>
  <si>
    <t>ผ่านการประเมิน QA.</t>
  </si>
  <si>
    <t xml:space="preserve"> เม.ย. 57</t>
  </si>
  <si>
    <t xml:space="preserve"> - ค่าที่พักผู้ประเมิน 3 คน ๆ ละ </t>
  </si>
  <si>
    <t>10. สรุปผลการประเมิน และแนวทางการพัฒนาต่อเนื่อง</t>
  </si>
  <si>
    <t>สภาการพยาบาล</t>
  </si>
  <si>
    <t>800 บาท x 4 วัน = 9,600</t>
  </si>
  <si>
    <t>ผู้ประเมิน / จนท.รพ. / รพ.สต.</t>
  </si>
  <si>
    <t xml:space="preserve"> - ค่าอาหารเย็นทีมผู้ประเมิน</t>
  </si>
  <si>
    <t xml:space="preserve"> / ทีมกลุ่มการ ฯ จำนวน 10 คน</t>
  </si>
  <si>
    <t xml:space="preserve"> = 4,000 บาท</t>
  </si>
  <si>
    <t>12. การขอรับประเมินมาตรฐาน HA - HPH.</t>
  </si>
  <si>
    <t xml:space="preserve"> - หน่วยงานทบทวนการทำงานโดยใช้การทบทวน 12 </t>
  </si>
  <si>
    <t>หัวหน้าหน่วยงาน</t>
  </si>
  <si>
    <t>กิจกรรมอย่างต่อเนื่อง</t>
  </si>
  <si>
    <t xml:space="preserve"> - จัดอบรมเชิงปฏิบัติการ เรื่องการเขียน Service Profile</t>
  </si>
  <si>
    <t>ทั้งระดับหน่วยงาน / กลุ่มการ ฯ / ทีมคร่อมที่เกี่ยวข้อง</t>
  </si>
  <si>
    <t xml:space="preserve"> - จัดทำ Clinical Highlight Tracer ร่วมกับทีมสหวิชาชีพ</t>
  </si>
  <si>
    <t>จำนวน Clinical  Highlight Tracer</t>
  </si>
  <si>
    <t>ธ.ค. 56 - ก.พ. 57</t>
  </si>
  <si>
    <t>คณะกรรมการ CLT.</t>
  </si>
  <si>
    <t xml:space="preserve"> - ส่งแบบประเมินตนเอง</t>
  </si>
  <si>
    <t xml:space="preserve">     - ระดับหน่วยงาน </t>
  </si>
  <si>
    <t xml:space="preserve"> - บริหารการพยาบาล</t>
  </si>
  <si>
    <t xml:space="preserve"> - เข้าร่วม Workshop ระบบงานคุณภาพ รพ.</t>
  </si>
  <si>
    <t xml:space="preserve"> - การทำ Clinical Round ร่วมกับทีมสหวิชาชีพ</t>
  </si>
  <si>
    <t xml:space="preserve"> - การนิเทศทางการพยาบาลทั้งในและนอกเวลาราชการ</t>
  </si>
  <si>
    <t>คณะกรรมการบริหาร</t>
  </si>
  <si>
    <t>กลุ่มการ ฯ</t>
  </si>
  <si>
    <t>รพ.ผ่านเกณฑ์มาตรฐาน HA</t>
  </si>
  <si>
    <t>Re - accreditation HA. - HPH</t>
  </si>
  <si>
    <t>1. ทีมนำรพ. ทบทวน พันธกิจ วิสัยทัศน์ ค่านิยม เข็มมุ่ง รพ.</t>
  </si>
  <si>
    <t>ทีมนำรพ.</t>
  </si>
  <si>
    <t xml:space="preserve">2. ทบทวน และแต่งตั้งคณะกรรมการชุด ต่าง ๆ </t>
  </si>
  <si>
    <t>3. คณะกรรมการต่าง ๆ ทบทวนนโยบาย เป้าหมาย แนวทาง</t>
  </si>
  <si>
    <t>การดำเนินงาน และตัวชี้วัด พร้อมทั้งติดตามความก้าวหน้า</t>
  </si>
  <si>
    <t>ทีมคร่อม</t>
  </si>
  <si>
    <t>การดำเนินงานอย่างต่อเนื่อง</t>
  </si>
  <si>
    <t>4. หน่วยงานใช้การทบทวน 12 กิจกรรมอย่างต่อเนื่อง</t>
  </si>
  <si>
    <t>5. จัดอบรมเชิงปฏิบัติการ เรื่อง</t>
  </si>
  <si>
    <t>พ.ย. - ธ.ค. 56</t>
  </si>
  <si>
    <t xml:space="preserve"> - ค่าอาหารว่าง 50 คน </t>
  </si>
  <si>
    <t>ทีม QMR.</t>
  </si>
  <si>
    <t xml:space="preserve"> - การเขียน Service Profile  ระดับหน่วยงาน / ทีมคร่อม</t>
  </si>
  <si>
    <t>Service Profile</t>
  </si>
  <si>
    <t xml:space="preserve"> - การเขียน Clinical Highlight Tracer / SAR.</t>
  </si>
  <si>
    <t>6. ดำเนินกิจกรรมคุณภาพอย่างต่อเนื่อง</t>
  </si>
  <si>
    <t xml:space="preserve"> - Clinical Round วันพฤหัสสัปดาห์ที่ 2, 4</t>
  </si>
  <si>
    <t xml:space="preserve"> - ENV.Round วันพฤหัสสัปดาห์ที่ 1, 3</t>
  </si>
  <si>
    <t xml:space="preserve"> - Peer Review</t>
  </si>
  <si>
    <t xml:space="preserve"> - ทบทวนเวชระเบียน / กิจกรรม Trigger Tool</t>
  </si>
  <si>
    <t>7. ทีม QMR.จัดเตรียมความพร้อม</t>
  </si>
  <si>
    <t xml:space="preserve"> - Hospital Profile</t>
  </si>
  <si>
    <t xml:space="preserve"> - HA. Overall Scroing และแผนการพัฒนา (IFI.) </t>
  </si>
  <si>
    <t xml:space="preserve"> - ตอบข้อเสนอแนะจากการประเมินครั้งที่แล้ว</t>
  </si>
  <si>
    <t>8. จัดเตรียมเอกสารครบถ้วนสมบรูณ์ พร้อมยื่นคำร้องขอรับ</t>
  </si>
  <si>
    <t>การ Re - accreditation มาตรฐาน HA - HPH.</t>
  </si>
  <si>
    <t>หน่วยงานต่าง ๆ</t>
  </si>
  <si>
    <t xml:space="preserve"> - หนังสือแสดงความจำนงเพื่อขอรับการรับรอง ฯ</t>
  </si>
  <si>
    <t xml:space="preserve"> - Hospital Profile </t>
  </si>
  <si>
    <t xml:space="preserve"> - Clinical Tracer Highlight</t>
  </si>
  <si>
    <t xml:space="preserve"> - ตอนที่ IV.</t>
  </si>
  <si>
    <t xml:space="preserve"> 9. จัด Workshop ระบบงานคุณภาพ รพ.ให้กับจนท.รพ.</t>
  </si>
  <si>
    <t>ร้อยละจนท.ผ่านการประเมิน</t>
  </si>
  <si>
    <t xml:space="preserve"> - ค่าอาหารว่าง 250 คน </t>
  </si>
  <si>
    <t>ความรู้และทักษะจาก</t>
  </si>
  <si>
    <t xml:space="preserve"> x 25 บาท = 6,250 บาท</t>
  </si>
  <si>
    <t>10. Internal Surveyor</t>
  </si>
  <si>
    <t>11. รับการประเมินมาตรฐาน HA - HPH. จากสรพ.</t>
  </si>
  <si>
    <t>ผ่านการประเมินมาตรฐาน</t>
  </si>
  <si>
    <t>คณะกรรมการทีมคร่อม</t>
  </si>
  <si>
    <t>HA - HPH</t>
  </si>
  <si>
    <t>200 คน x 100 บาท x 2 วัน</t>
  </si>
  <si>
    <t xml:space="preserve"> = 40,000 บาท</t>
  </si>
  <si>
    <t xml:space="preserve"> - ค่าเอกสาร 5,000 บาท</t>
  </si>
  <si>
    <t xml:space="preserve"> - ค่าตรวจประเมิน 15,000 บาท</t>
  </si>
  <si>
    <t>งบสนับสนุน สปสช.</t>
  </si>
  <si>
    <t>x 3 คน x 2 วัน = 90,000 บาท</t>
  </si>
  <si>
    <t>มหกรรมคุณภาพเฉลิมพระเกียรติ อำเภอนครไทย</t>
  </si>
  <si>
    <t>1. จัดประกวดมหกรรมคุณภาพเฉลิมพระเกียรติ ประเภท</t>
  </si>
  <si>
    <t xml:space="preserve"> - เงินรางวัล 8,000 บาท x </t>
  </si>
  <si>
    <t xml:space="preserve">  CQI./ นวัตกรรม / งานปฐมภูมิ / R 2 R</t>
  </si>
  <si>
    <t xml:space="preserve"> - ค่าตอบแทนส่งผลงาน x 70</t>
  </si>
  <si>
    <t xml:space="preserve">2. รวบรวม และเผยแพร่ผลงาน CQI. / นวัตกรรม / R 2 R </t>
  </si>
  <si>
    <t xml:space="preserve">หลากหลายช่องทางเช่น Web board / นิทรรศการต่างๆ </t>
  </si>
  <si>
    <t xml:space="preserve"> - ค่าตอบแทนคณะกรรมการ ฯ</t>
  </si>
  <si>
    <t>ทั้งในระดับรพ. / เขต / ประเทศ</t>
  </si>
  <si>
    <t xml:space="preserve"> 7 ชม. X 3 วัน x 2 คน </t>
  </si>
  <si>
    <t>3. ส่งเสริม / กระตุ้นการนำเสนอ CQI. / นวัตกรรม / R 2 R</t>
  </si>
  <si>
    <t xml:space="preserve"> x 600 บาท = 25,200 บาท</t>
  </si>
  <si>
    <t xml:space="preserve"> ในระดับรพ. / จังหวัด / เขต / ประเทศ</t>
  </si>
  <si>
    <t>120 คน x 100 บาท x 3 วัน</t>
  </si>
  <si>
    <t xml:space="preserve"> = 36,000 บาท</t>
  </si>
  <si>
    <t xml:space="preserve"> - ค่าเอกสารและวัสดุ 5,000 บาท</t>
  </si>
  <si>
    <t>พัฒนาระบบสารสนเทศทางการพยาบาล (Central Data)</t>
  </si>
  <si>
    <t xml:space="preserve">1. กำหนดฐานข้อมูลครอบคลุม 3  ด้าน บริหาร บริการ  </t>
  </si>
  <si>
    <t>ชุดข้อมูลพื้นฐานและตัวชี้วัด</t>
  </si>
  <si>
    <t xml:space="preserve"> วิชาการ และตัวชี้วัด ทั้งระดับกลุ่มการ ฯ และหน่วยงาน</t>
  </si>
  <si>
    <t>ทางการพยาบาล</t>
  </si>
  <si>
    <t>2.  หน่วยงานบันทึกข้อมูลผ่านระบบ Google drive ทุกเดือน</t>
  </si>
  <si>
    <t>3. พัฒนาศักยภาพพยาบาลในการจัดเก็บข้อมูลและเทคนิคการ</t>
  </si>
  <si>
    <t>จำนวนผู้เข้ารับการอบรม</t>
  </si>
  <si>
    <t>ร้อยละเจ้าหน้าที่ผ่านเกณฑ์</t>
  </si>
  <si>
    <t>นฤมล, นิภาพร</t>
  </si>
  <si>
    <t>นำเสนอผลงาน</t>
  </si>
  <si>
    <t>การประเมินสมรรถนะ</t>
  </si>
  <si>
    <t xml:space="preserve"> x 3 ครั้ง = 3,750 บาท</t>
  </si>
  <si>
    <t>งานคอมพิวเตอร์</t>
  </si>
  <si>
    <t>4. คณะกรรมการบริหารกลุ่มการพยาบาลประชุมติดตามผล</t>
  </si>
  <si>
    <t>การดำเนินงานและตัวชี้วัด ทุกเดือน</t>
  </si>
  <si>
    <t>การพัฒนาระบบการปฏิบัติการพยาบาลให้เป็นไปตามมาตรฐานวิชาชีพ และแผนบริการสุขภาพ</t>
  </si>
  <si>
    <t>โครงการพัฒนาระบบการดูแลผู้ป่วยโรคที่เป็นปัญหาในพื้นที่</t>
  </si>
  <si>
    <t>และ ตาม Service Plan</t>
  </si>
  <si>
    <t xml:space="preserve"> 1. กำหนดโรค รวมถึงแนวทางพัฒนาระบบคุณภาพการบริการ</t>
  </si>
  <si>
    <t>ที่เป็นปัญหา / สอดคล้องกับ Service Plan ร่วมกับทีม</t>
  </si>
  <si>
    <t>สหวิชาชีพ</t>
  </si>
  <si>
    <t>3. จัดทำ CNPG โรคกลุ่มเป้าหมาย</t>
  </si>
  <si>
    <t>จำนวน CNPG.</t>
  </si>
  <si>
    <t xml:space="preserve">4. พัฒนาระบบพยาบาลในการดูแลผู้ป่วยกลุ่มเป้าหมาย </t>
  </si>
  <si>
    <t xml:space="preserve">หน่วยงานต่างๆ </t>
  </si>
  <si>
    <t>(Case Management)</t>
  </si>
  <si>
    <t>5. ประสานงานกับองค์กรแพทย์ และเภสัชกร ในการทบทวน</t>
  </si>
  <si>
    <t>ร้อยละการตรวจรักษาโดย</t>
  </si>
  <si>
    <t>คณะกรรมการ IM.</t>
  </si>
  <si>
    <t>การตรวจรักษาโดยผู้ชำนาญกว่า</t>
  </si>
  <si>
    <t>ผู้ชำนาญกว่าผ่านเกณฑ์</t>
  </si>
  <si>
    <t>6. การเสริมพลังผู้ป่วยและครอบครัว โดยใช้กระบวนการ</t>
  </si>
  <si>
    <t>ทีมครู ก.</t>
  </si>
  <si>
    <t>ปรับเปลี่ยนพฤติกรรม</t>
  </si>
  <si>
    <t>7. พัฒนาระบบการวางแผนการจำหน่าย และการดูแลต่อเนื่อง</t>
  </si>
  <si>
    <t>สู่ชุมชน โดยการมีส่วนร่วมของเครือข่ายจิตอาสา และอปท.</t>
  </si>
  <si>
    <t>โครงการพัฒนาระบบการบริหารความเสี่ยงในบริการพยาบาล</t>
  </si>
  <si>
    <t>1. กระตุ้นเจ้าหน้าที่ค้นหา วางมาตรการป้องกันความเสี่ยง</t>
  </si>
  <si>
    <t>คณะกรรมการ RM.</t>
  </si>
  <si>
    <t>2. กระตุ้นให้ทุกหน่วยงานรายงานอุบัติการณ์ความเสี่ยง</t>
  </si>
  <si>
    <t>3. ค้นหาความเสี่ยงจากเวชระเบียนด้วย Trigger tool</t>
  </si>
  <si>
    <t xml:space="preserve">4. Clinical Round ร่วมกับทีมสหวิชาชีพทุกวันพฤหัส </t>
  </si>
  <si>
    <t>สัปดาห์ที่ 2, 4 ของเดือน</t>
  </si>
  <si>
    <t xml:space="preserve"> 5. Peer review ทุก 1 เดือน</t>
  </si>
  <si>
    <t xml:space="preserve">  ร้อยละความเสี่ยงระดับ G - I</t>
  </si>
  <si>
    <t xml:space="preserve"> 6. ติดตามความก้าวหน้าหลังการทบทวน</t>
  </si>
  <si>
    <t>ได้รับการทบทวน</t>
  </si>
  <si>
    <t xml:space="preserve">โครงการสร้างคุณค่าการบริการพยาบาลด้วย Nursing </t>
  </si>
  <si>
    <t>Process &amp; Focus charting</t>
  </si>
  <si>
    <t>1. คณะกก.บริหารกลุ่มการ ฯ และทีมศึกษาดูงานรพ.ลานสัก</t>
  </si>
  <si>
    <t>ร้อยละความสมบูรณ์ของ</t>
  </si>
  <si>
    <t>เรื่อง Focus charting / Day care</t>
  </si>
  <si>
    <t>เวชระเบียน (พยาบาล)</t>
  </si>
  <si>
    <t>15 คน x 100 บาท = 1,500</t>
  </si>
  <si>
    <t xml:space="preserve"> 2 พัฒนาศักยภาพผู้นิเทศบันทึกทางการพยาบาล</t>
  </si>
  <si>
    <t xml:space="preserve"> 3 จัดทำตัวอย่างการบันทึกเวชระเบียนผู้ป่วยในสำหรับ</t>
  </si>
  <si>
    <t>จนท.ใหม่</t>
  </si>
  <si>
    <t xml:space="preserve">  4 รวบรวม Nursing Diagnosis  (ตาม Top 5) ของแต่ละ</t>
  </si>
  <si>
    <t xml:space="preserve">หน่วยงาน </t>
  </si>
  <si>
    <t xml:space="preserve"> 5 จัดกิจกรรมนิเทศบันทึกทางการพยาบาลทุกเดือน</t>
  </si>
  <si>
    <t xml:space="preserve"> 6 มอบหมายหัวหน้างานสุ่มตรวจสอบการบันทึกการพยาบาล</t>
  </si>
  <si>
    <t>อย่างน้อย  2- 3 ฉบับ ทุกวัน</t>
  </si>
  <si>
    <t xml:space="preserve"> 7 ป้อนกลับข้อมูลผลการตรวจเวชระเบียนรายบุคคล</t>
  </si>
  <si>
    <t>โครงการเฝ้าระวังการติดเชื้อในรพ.</t>
  </si>
  <si>
    <t xml:space="preserve"> 1. กระตุ้น / ส่งเสริมการล้างมือ และการทิ้งขยะให้ถูกประเภท</t>
  </si>
  <si>
    <t>อัตราการติดเชื้อในรพ.</t>
  </si>
  <si>
    <t>คณะกรรมการ IC.</t>
  </si>
  <si>
    <t>ในเจ้าหน้าที่อย่างต่อเนื่อง</t>
  </si>
  <si>
    <t xml:space="preserve"> 2. พัฒนาศักยภาพเจ้าหน้าที่รพ. และเครือข่ายเกี่ยวกับระบบ</t>
  </si>
  <si>
    <t>การป้องกันการติดเชื้อ</t>
  </si>
  <si>
    <t xml:space="preserve"> 3. ติดตามอุบัติการณ์ / แนวโน้มเกี่ยวกับการถูกของมีคมทิ่มตำ</t>
  </si>
  <si>
    <t>ครอบคลุมทั้งเครือข่าย</t>
  </si>
  <si>
    <t xml:space="preserve"> 4. กระตุ้นให้จนท.ทุกคนได้รับการฉีดวัคซีนตามเกณฑ์ทุกปี</t>
  </si>
  <si>
    <t xml:space="preserve"> 5. สุ่มตรวจการประเมินการปฏิบัติตามแนวทาง IC.ทั้งในรพ.</t>
  </si>
  <si>
    <t>และรพ.สต. อย่างต่อเนื่อง</t>
  </si>
  <si>
    <t xml:space="preserve"> 6. ทบทวนกรณีผู้ป่วยเกิดการติดเชื้อในรพ.และวางมาตรการ</t>
  </si>
  <si>
    <t>ป้องกัน</t>
  </si>
  <si>
    <t>โครงการพัฒนาระบบส่งต่อ</t>
  </si>
  <si>
    <t xml:space="preserve">1. ทบทวนคณะกรรมการระบบส่งต่อ ระดับกลุ่มการ ฯ </t>
  </si>
  <si>
    <t>คณะกรรมการส่งต่อ</t>
  </si>
  <si>
    <t>2. ประชุมคณะกรรมการส่งต่อ</t>
  </si>
  <si>
    <t xml:space="preserve"> กลุ่มการ ฯ</t>
  </si>
  <si>
    <t xml:space="preserve"> - ระดับจังหวัด 3 ครั้ง/ปี</t>
  </si>
  <si>
    <t xml:space="preserve"> - ระดับอำเภอ ทุก 4 เดือน</t>
  </si>
  <si>
    <t xml:space="preserve"> - กลุ่มการ ฯ ทุก 2 เดือน</t>
  </si>
  <si>
    <t>3. จัดประชุม Dead case Conference หรือ Interesting</t>
  </si>
  <si>
    <t xml:space="preserve"> Case Conference</t>
  </si>
  <si>
    <t>4. จัดทำคู่มือ Refer</t>
  </si>
  <si>
    <t>S 4 วิชาการดี</t>
  </si>
  <si>
    <t>ร้อยละบุคลากร (ข้าราชการพนักงานราชการ,ลูกจ้างนักเรียนทุน) ได้รับการพัฒนาศักยภาพโดยวิธีการอบรมอย่างน้อยคนละ1 ครั้งต่อปี≥ ร้อยละ 50</t>
  </si>
  <si>
    <t>การส่งเสริมสนับสนุนพัฒนางานด้านวิชาการ</t>
  </si>
  <si>
    <t>1. ประเมินสมรรถนะพยาบาล และพัฒนาส่วนขาด</t>
  </si>
  <si>
    <t>ร้อยละเจ้าหน้าที่ประเมิน</t>
  </si>
  <si>
    <t xml:space="preserve"> - Managerial Competency   ระดับหัวหน้างาน</t>
  </si>
  <si>
    <t>สมรรถนะผ่านตามเกณฑ์</t>
  </si>
  <si>
    <t xml:space="preserve"> - Professional Competency ระดับผู้ปฏิบัติ</t>
  </si>
  <si>
    <t xml:space="preserve"> - Specific  Competency      ระดับผู้ปฏิบัติ</t>
  </si>
  <si>
    <t>2. สำรวจ Training need บุคลากรทางการพยาบาล</t>
  </si>
  <si>
    <t xml:space="preserve"> Training need</t>
  </si>
  <si>
    <t>3. ทำแผนพัฒนาบุคลากร</t>
  </si>
  <si>
    <t>แผนพัฒนาบุคลากร</t>
  </si>
  <si>
    <t>4. จัดอบรมบุคลากรทางการพยาบาล โดย ทีมสหวิชาชีพ</t>
  </si>
  <si>
    <t>ระยะสั้น - ระยะยาว</t>
  </si>
  <si>
    <t>ร้อยละเจ้าหน้าที่ได้รับ</t>
  </si>
  <si>
    <t>ต.ค. 56 - ส.ค. 57</t>
  </si>
  <si>
    <t xml:space="preserve"> - การปฐมนิเทศเจ้าหน้าที่ใหม่</t>
  </si>
  <si>
    <t>การพัฒนาตามส่วนขาด</t>
  </si>
  <si>
    <t>ทรัพยากรมนุษย์</t>
  </si>
  <si>
    <t xml:space="preserve"> - บันทึกทางการพยาบาล </t>
  </si>
  <si>
    <t xml:space="preserve"> 20 คน x 100 บาท x 2 ครั้ง</t>
  </si>
  <si>
    <t xml:space="preserve"> - การเขียน Service Profile QA., HA. - HPH.</t>
  </si>
  <si>
    <t xml:space="preserve"> - การจัดการดูแลผู้ป่วยรายโรค ด้วย Case Management</t>
  </si>
  <si>
    <t xml:space="preserve"> - Wound care</t>
  </si>
  <si>
    <t xml:space="preserve"> - การเฝ้าระวังและป้องกันการติดเชื้อในรพ.(IC)</t>
  </si>
  <si>
    <t xml:space="preserve"> - Neonatal care</t>
  </si>
  <si>
    <t xml:space="preserve"> - ค่าลงทะเบียน 30,000 บาท</t>
  </si>
  <si>
    <t xml:space="preserve"> - HA.กับการบริหารการพยาบาล</t>
  </si>
  <si>
    <t xml:space="preserve"> - การดูแลผู้ป่วยที่สอดคล้องกับ Service Plan</t>
  </si>
  <si>
    <t xml:space="preserve"> - ค่าที่พัก 1,200 บาท x 4 คน</t>
  </si>
  <si>
    <t xml:space="preserve"> - วิชาการอื่น ๆ ที่เป็นส่วนขาดของแต่ละหน่วยงาน</t>
  </si>
  <si>
    <t xml:space="preserve"> = 4,800 บาท</t>
  </si>
  <si>
    <t>5. จัดระบบพี่เลี้ยงกับเจ้าหน้าที่ใหม่</t>
  </si>
  <si>
    <t>เม.ย. - ก.ย. 57</t>
  </si>
  <si>
    <t xml:space="preserve">6. ส่งเจ้าหน้าที่อบรมภายนอกหลักสูตรที่สอดคล้องกับ </t>
  </si>
  <si>
    <t>Service Plan</t>
  </si>
  <si>
    <t>หลังการอบรม</t>
  </si>
  <si>
    <t xml:space="preserve"> = 30,000 บาท</t>
  </si>
  <si>
    <t>7. ติดตามการประเมินผลหลังการอบรม อย่างน้อย 6 mo.</t>
  </si>
  <si>
    <t>8. ประมวลผลการพัฒนาบุคลากรทั้งบุคคลและรายหน่วยงาน</t>
  </si>
  <si>
    <t>นิภาพร</t>
  </si>
  <si>
    <t xml:space="preserve"> แลกเปลี่ยน เรียนรู้ Good Practice  </t>
  </si>
  <si>
    <t xml:space="preserve">ร้อยละหน่วยงานมีงาน R 2 R </t>
  </si>
  <si>
    <t xml:space="preserve">ร้อยละผลงาน R 2 R / CQI. </t>
  </si>
  <si>
    <t xml:space="preserve">/  R 2 R </t>
  </si>
  <si>
    <t xml:space="preserve"> / CQI.  / นวตกรรมอย่างน้อย </t>
  </si>
  <si>
    <t>/ นวัตกรรม ที่ได้รับรางวัล</t>
  </si>
  <si>
    <t>2. กำหนดพี่เลี้ยงงานวิจัย / งานคุณภาพ ประจำหน่วยงาน</t>
  </si>
  <si>
    <t>2 เรื่อง / ปี</t>
  </si>
  <si>
    <t>ระดับจังหวัด / เขต / ประเทศ</t>
  </si>
  <si>
    <t>3. พัฒนาศักยภาพพี่เลี้ยงงานวิจัยร่วมกับเครือข่าย รพ.ชุมชน</t>
  </si>
  <si>
    <t>4. เข้าร่วมอบรมเชิงปฏิบัติการ เรื่องการพัฒนางานประจำสู่</t>
  </si>
  <si>
    <t>4. ทำงานวิจัยระดับกลุ่มการพยาบาลอย่างน้อย 1 เรื่องและ</t>
  </si>
  <si>
    <t>ระดับหน่วยงาน อย่างน้อย 1 - 2 เรื่อง</t>
  </si>
  <si>
    <t xml:space="preserve">5. รวบรวม และเผยแพร่ผลงาน CQI. / นวัตกรรม / R 2 R </t>
  </si>
  <si>
    <t xml:space="preserve">หลากหลายช่องทางเช่น Web board   / นิทรรศการต่างๆ </t>
  </si>
  <si>
    <t>6. ส่งเสริม / กระตุ้นการนำเสนอ CQI. / นวัตกรรม / R 2 R</t>
  </si>
  <si>
    <t>พัฒนาระบบลูกค้าสัมพันธ์</t>
  </si>
  <si>
    <t>1. กำหนดกลุ่มผู้มีส่วนได้ส่วนเสีย</t>
  </si>
  <si>
    <t>2. ประเมินความต้องการ และความพึงพอใจผู้มีส่วนได้ส่วนเสีย</t>
  </si>
  <si>
    <t>จำนวนข้อร้องเรียนด้าน</t>
  </si>
  <si>
    <t>ร้อยละของการแก้ไขและ/หรือ</t>
  </si>
  <si>
    <t>ลูกค้าสัมพันธ์</t>
  </si>
  <si>
    <t>และรับฟังข้อเสนอแนะโดยใช้ช่องทางที่หลากหลาย</t>
  </si>
  <si>
    <t xml:space="preserve"> -  การละเมิดสิทธิผู้ป่วย</t>
  </si>
  <si>
    <t>ตอบกลับข้อร้องเรียนของ</t>
  </si>
  <si>
    <t>3. หาโอกาสพัฒนาร่วมกัน โดยป้อนข้อมูลส่วนขาด และ</t>
  </si>
  <si>
    <t xml:space="preserve"> -  พฤติกรรมบริการ</t>
  </si>
  <si>
    <t>ผู้รับบริการ</t>
  </si>
  <si>
    <t>ข้อเสนอแนะ กลับไปยัง</t>
  </si>
  <si>
    <t xml:space="preserve"> - คณะกรรมการบริหารกลุ่มการ ฯ</t>
  </si>
  <si>
    <t xml:space="preserve"> - หน่วยงานต่าง ๆ</t>
  </si>
  <si>
    <t>4. ติดตามผลการพัฒนาและรายงานไปยังทีมที่เกี่ยวข้อง</t>
  </si>
  <si>
    <t>5. หน่วยงานหาแนวทางในการลดขั้นตอน / ลดระยะเวลา</t>
  </si>
  <si>
    <t>รอคอยของผู้รับบริการ อย่างน้อย 1 - 2 งาน</t>
  </si>
  <si>
    <t>6. ทบทวน บทบาทหน้าที่ ระบบการทำงานและคณะกรรมการ</t>
  </si>
  <si>
    <t>ประสานไมตรี</t>
  </si>
  <si>
    <t>7. รวบรวมผลการดำเนินการคณะกรรมการประสานไมตรี</t>
  </si>
  <si>
    <t>เพื่อนำเสนอแก่ผู้บริหาร / เจ้าหน้าที่ที่เกี่ยวข้อง</t>
  </si>
  <si>
    <t xml:space="preserve">8. จัดทำแผนการออกหน่วยเคลื่อนที่ / พอสว. อ.นครไทย </t>
  </si>
  <si>
    <t xml:space="preserve"> - จนท.ออกหน่วย ฯ  10 คน x</t>
  </si>
  <si>
    <t xml:space="preserve"> / ออกรับบริจาคโลหิต </t>
  </si>
  <si>
    <t xml:space="preserve">30 ครั้ง x 100 บาท </t>
  </si>
  <si>
    <t>9. ประสานงานไปยังกลุ่มเป้าหมายในการตรวจสุขภาพ</t>
  </si>
  <si>
    <t>ร้อยละรายได้ที่เพิ่มขึ้น</t>
  </si>
  <si>
    <t>พ.ย.56 - ส.ค.57</t>
  </si>
  <si>
    <t>ประจำปี / ตรวจพิเศษเพิ่มเติม เช่น จนท.เครือข่าย ฯ, อปท.</t>
  </si>
  <si>
    <t>ข้าราชการครู และพนักงานรัฐวิสาหกิจ</t>
  </si>
  <si>
    <t>10. ประสานงานกับงานสุขศึกษา ฯ และงานคอมพิวเตอร์ใน</t>
  </si>
  <si>
    <t>การจัดทำสื่อและเผยแพร่ผลการดำเนินงานในรูปแบบที่</t>
  </si>
  <si>
    <t>น่าสนใจและหลากหลายช่องทาง</t>
  </si>
  <si>
    <t>11. พัฒนาศักยภาพจิตอาสา</t>
  </si>
  <si>
    <t>12. จัดทำป้ายสิทธิผู้ป่วย ประจำหน่วยงาน</t>
  </si>
  <si>
    <t xml:space="preserve"> - ป้ายอคิริค จำนวน 10 ป้าย</t>
  </si>
  <si>
    <t>x 500 บาท = 5,000 บาท</t>
  </si>
  <si>
    <t>13. กิจกรรมวันพยาบาลแห่งชาติ</t>
  </si>
  <si>
    <t xml:space="preserve"> - ค่าของรางวัล  2,000 บาท</t>
  </si>
  <si>
    <t xml:space="preserve"> - ค่าอาหารว่าง 30 คน x 25</t>
  </si>
  <si>
    <t xml:space="preserve">  = 700 บาท</t>
  </si>
  <si>
    <t>สร้างแรงจูงใจบุคลากรทางการพยาบาล</t>
  </si>
  <si>
    <t>1. ประเมินความพึงพอใจเจ้าหน้าที่หน่วยงานต่างๆ ทุก 6 mo.</t>
  </si>
  <si>
    <t>ร้อยละความพึงพอใจของจนท.</t>
  </si>
  <si>
    <t>มี.ค.57, ก.ย. 57</t>
  </si>
  <si>
    <t xml:space="preserve">2. นำส่วนขาดที่ได้จากการประเมิน / ตู้รับความคิดเห็น </t>
  </si>
  <si>
    <t>/ ข้อเสนอแนะ จากช่องทางต่าง ๆ หาโอกาสพัฒนาร่วมกับ</t>
  </si>
  <si>
    <t>ร้อยละข้อร้องเรียน / เสนอแนะ</t>
  </si>
  <si>
    <t>คณะกก.บริหารรพ. / ทีมนำรพ. / คณะกก.บริหารกลุ่มการฯ</t>
  </si>
  <si>
    <t>ได้รับการแก้ไข</t>
  </si>
  <si>
    <t xml:space="preserve">3. จัดทำเกณฑ์ และดำเนินการคัดเลือกเจ้าหน้าที่ดีเด่น </t>
  </si>
  <si>
    <t>จำนวนเจ้าหน้าที่ที่ได้รับการ</t>
  </si>
  <si>
    <t>ต.ค. 56 - ธ.ค. 57</t>
  </si>
  <si>
    <t xml:space="preserve"> - ค่าวัสดุ  จำนวน  1,500 บาท</t>
  </si>
  <si>
    <t>กลุ่มการ ฯ / ชุมชน เพื่อเชิดชูเกียรติทั้งระดับรพ. / ชุมชน</t>
  </si>
  <si>
    <t>เชิดชูเกียรติ ระดับอำเภอ /</t>
  </si>
  <si>
    <t>โดยแบ่งเป็น 3 ระดับดังนี้ ผู้บริหารทางการพยาบาล</t>
  </si>
  <si>
    <t>จังหวัด  / เขต / ประเทศ</t>
  </si>
  <si>
    <t>ผู้ปฏิบัติการ, พนักงาน / ลูกจ้าง</t>
  </si>
  <si>
    <t>4. คัดเลือก Smart nurse ระดับอำเภอ 1 คน</t>
  </si>
  <si>
    <t>5. กระตุ้นเจ้าหน้าที่เขียนเรื่องเล่าเร้าพลัง /รวบรวมเป็นรูปเล่ม</t>
  </si>
  <si>
    <t xml:space="preserve"> - ค่าเอกสาร  1,000 บาท</t>
  </si>
  <si>
    <t>เจ้าหน้าที่ผ่านการ</t>
  </si>
  <si>
    <t>พ.ย. 56 - ส.ค. 57</t>
  </si>
  <si>
    <t>คณะกรรมการ HRM.</t>
  </si>
  <si>
    <t xml:space="preserve"> - Core Competency</t>
  </si>
  <si>
    <t>ประเมินสมรรถนะตามเกณฑ์</t>
  </si>
  <si>
    <t xml:space="preserve">แผนพัฒนาบุคลากรระยะสั้น </t>
  </si>
  <si>
    <t>จำนวน 50 คน x 100 บาท x</t>
  </si>
  <si>
    <t>4 ครั้ง = 20,000 บาท</t>
  </si>
  <si>
    <t>ร้อยละความพึงพอใจเจ้าหน้าที่</t>
  </si>
  <si>
    <t>ก.ย. 56 และ มี.ค. 57</t>
  </si>
  <si>
    <t>/ ข้อเสนอแนะ จากช่องทางต่าง ๆ หาโอกาสพัฒนา</t>
  </si>
  <si>
    <t xml:space="preserve">ร่วมกับคณะกก.บริหารรพ. / ทีมนำรพ. </t>
  </si>
  <si>
    <t xml:space="preserve"> - ค่าวัสดุ จำนวน 3,000 บาท</t>
  </si>
  <si>
    <t xml:space="preserve">เพื่อเชิดชูเกียรติ โดยแบ่งเป็น 3 ระดับดังนี้ </t>
  </si>
  <si>
    <t xml:space="preserve"> - ผู้บริหาร</t>
  </si>
  <si>
    <t xml:space="preserve"> - ผู้ปฏิบัติการ (วิชาชีพ)</t>
  </si>
  <si>
    <t xml:space="preserve"> - ลูกจ้าง</t>
  </si>
  <si>
    <t xml:space="preserve"> - ค่าเอกสาร และวัสดุ </t>
  </si>
  <si>
    <t>จิรัชญา, นฤมล</t>
  </si>
  <si>
    <t>จำนวน 5,000 บาท</t>
  </si>
  <si>
    <t xml:space="preserve"> - ค่าใช้จ่าย 15,000 บาท</t>
  </si>
  <si>
    <t>คณะกรรมการวิชาการ</t>
  </si>
  <si>
    <t>รพ.ชุมชน และสถาบันที่ปรึกษาระบบคุณภาพ รพร.</t>
  </si>
  <si>
    <t xml:space="preserve">ให้กับหน่วยงานเป็นระยะ ๆ </t>
  </si>
  <si>
    <t xml:space="preserve">นำเสนอในเวทีต่าง ๆ </t>
  </si>
  <si>
    <t xml:space="preserve"> ค่าอาหารว่าง และกลางวัน</t>
  </si>
  <si>
    <t>การประเมินมาตรฐาน QA.สภาการพยาบาล / HA.</t>
  </si>
  <si>
    <t>โครงการระดับโรงพยาล</t>
  </si>
  <si>
    <t>รวมงบประมาณระดับ รพและระดับCUP</t>
  </si>
  <si>
    <t>รวม งปม ระดับ CUP</t>
  </si>
  <si>
    <t>รวมงบประมาณ ระดับรพ</t>
  </si>
  <si>
    <t>มีข้อมูลสารสนเทศที่เชื่อมโยงโรงพยาบาลและหน่วยบริการปฐมภูมิ และนำข้อมูลไปใช้ประโยชน์</t>
  </si>
  <si>
    <t>ร้อยละของผู้ป่วยโรคเรื้อรังกลุ่มเป้าหมายได้รับการดูแลด้านเภสัชกรรมอย่างต่อเนื่องโดยหน่วยบริการปฐมภูมิ</t>
  </si>
  <si>
    <t>ร้อยละของคะแนนที่ได้ตามเกณฑ์ประเมินการจัดบริการเภสัชกรรมในหน่วยบริการปฐมภูมิ โดยไม่พบข้อบกพร่องรุนแรง (Major Defect) (วัดระดับหน่วยบริการปฐมภูมิ)</t>
  </si>
  <si>
    <t>ร้อยละของหน่วยบริการปฐมภูมิที่ผ่านเกณฑ์ประเมินการจัดบริการเภสัชกรรมในหน่วยบริการปฐมภูมิ (วัดระดับหน่วยบริการประจำ)</t>
  </si>
  <si>
    <t xml:space="preserve">ร้อยละหน่วยบริการปฐมภูมิที่มีการสั่งใช้ยาสมุนไพรพื้นฐาน 5 รายการ  </t>
  </si>
  <si>
    <t>ร้อยละของเด็กอายุต่ำกว่า 3 ปี ได้รับการตรวจช่องปาก</t>
  </si>
  <si>
    <t xml:space="preserve">  -ค่าอาหาร อบรมฯจำนวน 3 รุ่นๆละ</t>
  </si>
  <si>
    <t xml:space="preserve"> -ค่าวัสดุ คู่มือ =6,000 บาท</t>
  </si>
  <si>
    <t>ใช้งบUCเงินบำรุงสถานบริการ</t>
  </si>
  <si>
    <t xml:space="preserve"> - การปฐมนิเทศเจ้าหน้าที่กลุ่มการฯใหม่</t>
  </si>
  <si>
    <t>อบรมภายนอก</t>
  </si>
  <si>
    <t>อบรมภายใน</t>
  </si>
  <si>
    <t>**ใช้งปม จากกลาง สสจ.</t>
  </si>
  <si>
    <t>เงินบำรุง รพร. ค่าจ้าง/ปี 144,000</t>
  </si>
  <si>
    <t>ค่าเสื่อม57</t>
  </si>
  <si>
    <t>PPA56(2)</t>
  </si>
  <si>
    <t xml:space="preserve"> - เด็กที่มีพัฒนาการล่าช้ารับการกระตุ้นพัฒนาการร้อยละ90</t>
  </si>
  <si>
    <t xml:space="preserve"> - ร้อยละของบริการ WCC คุณภาพ</t>
  </si>
  <si>
    <t xml:space="preserve"> - เด็กวัยเรียนที่มีภาวะLDได้รับการส่งเสริมและติดตามผลอย่างต่อเนื่องร้อยละ90</t>
  </si>
  <si>
    <t>เงิน PPAปี56</t>
  </si>
  <si>
    <t xml:space="preserve"> - ร้อยละของศูนย์เด็กเล็กคุณภาพระดับดีและดีมาก</t>
  </si>
  <si>
    <t>ค่าอาหารว่าง และกลางวัน 50คน</t>
  </si>
  <si>
    <t>คนละ 100 บาท = 5,000 บาท</t>
  </si>
  <si>
    <t>1.1 ส่งบุคลากร (พยาบาลวิชาชีพ และนักจิตวิทยา)</t>
  </si>
  <si>
    <t xml:space="preserve"> ศึกษาดูงานพัฒนาการเด็กที่รพ.ลำสนธิ จ.ลพบุรี  / รพร.ด่านซ้าย</t>
  </si>
  <si>
    <t>ค่าอาหารวันศึกษาดูงาน</t>
  </si>
  <si>
    <t xml:space="preserve"> / นวตกรรม / R2R ของรพ.สต.  (บูรณาการร่วมกับMCH)</t>
  </si>
  <si>
    <t>งปมรวมกับMCH )</t>
  </si>
  <si>
    <t xml:space="preserve"> -ร้อยละของเด็กต่ำกว่า 3 ปี ได้รับการตรวจช่องปากและผู้ดูแลได้รับการฝึกทักษะการ แปรงฟันไม่น้อยกว่า 70 และได้รับ Fluorine vanish ไม่น้อยกว่า 50</t>
  </si>
  <si>
    <t xml:space="preserve"> -ร้อยละของเด็กประถม 1 ได้รับการะเคลือบหลุมร่องฟัน</t>
  </si>
  <si>
    <t xml:space="preserve"> -ร้อยละของเด็กประถม 1 ได้รับการตรวจช่องปาก</t>
  </si>
  <si>
    <t xml:space="preserve"> -ร้อยละของโรงเรียนปลอดน้ำอัดลมไม่น้อยกว่า75</t>
  </si>
  <si>
    <t xml:space="preserve">  - ค่าสนับสนุนการดำเนินเครือข่ายโรงเรียนเด็กไทยฟันดี    จำนวน ๕ โรงเรียน ๆ  4,๐๐๐  บาท </t>
  </si>
  <si>
    <t>กองทุนทันตกรรม 5000 บาท</t>
  </si>
  <si>
    <t>กนกวรรณ สังสี</t>
  </si>
  <si>
    <t>บุณยวรรณ คำหล้า</t>
  </si>
  <si>
    <t>ค่าวัสดุ ๕,๐๐๐ บาท</t>
  </si>
  <si>
    <t xml:space="preserve"> -ค่าสื่อวัสดุ/อุปกรณ์สนับสนุน</t>
  </si>
  <si>
    <t>เครือข่ายโรงเรียนส่งเสริมสุขภาพฯ</t>
  </si>
  <si>
    <t xml:space="preserve"> -ร้อยละของผู้สูงอายุ ได้รับการคัดกรองเบาหวาน/ความดัน</t>
  </si>
  <si>
    <t xml:space="preserve"> -ร้อยละของผู้สูงอายุได้วัคซีนไข้หวัดใหญ่ มากกว่า 90</t>
  </si>
  <si>
    <t xml:space="preserve"> -ร้อยละของผู้สูงอายุในช่วงอายุ 60 - 70 ปี ที่เป็นโรคสมองเสื่อมไม่เกิน 20ต่อแสนปชก</t>
  </si>
  <si>
    <t xml:space="preserve"> -อัตราผู้สูงอายุได้รับการส่งเสริมสุขภาพผ่านเกณฑ์มาตรฐานสุขภาพดี อายุยืนยาว พึ่งตนเองละช่วยเหลือสังคม(&gt;=ร้อยละ10)</t>
  </si>
  <si>
    <t>2.1ประชุมและจัดทำแนวทางปฏิบัติ/Flow Chart</t>
  </si>
  <si>
    <t>2.2มีแผน(Home Health Careและผู้สูงอายุกลุ่มติดบ้าน,ติดเตียง)ของคปสอ.</t>
  </si>
  <si>
    <t>2.3มีการบันทึกข้อมูลลงในโปรแกรมHosxpPCUและรายงานข้อมูล(สสอ.,สสจ.)</t>
  </si>
  <si>
    <t>เพื่อจัดทำแผนงาน/โครงการบรรจุในแผนเสน งปม อปท</t>
  </si>
  <si>
    <t>จำนวน11 ตำบลๆ/คลินิกบริการ1 แห่ง</t>
  </si>
  <si>
    <t>PPA 56 เพิ่มเติม ค่าวัสดุคัดกรอง(สติปDTX) =20X10000=100000บาท</t>
  </si>
  <si>
    <t xml:space="preserve">ตารางแผนยุทธศาสตร์ รพ.ปี 57  </t>
  </si>
  <si>
    <t>ความสำเร็จของการส่งเสริมสุขภาพกลุ่ม สูงอายุ</t>
  </si>
  <si>
    <t>***งปม ใช้กองทุนตำบล</t>
  </si>
  <si>
    <t xml:space="preserve">   ร่วมกันวางแผนในการดำเนินงานพัฒนาระบบการดูแลผู้ป่วย COPD asthma</t>
  </si>
  <si>
    <t xml:space="preserve"> -จำนวนทีม MERT ที่ได้รับการพัฒนา(มากกว่า24 ทีม)</t>
  </si>
  <si>
    <t xml:space="preserve"> -อัตราการเสียชีวิตจากอุบัติเหตทางถนนไม่เกิน13คนต่อประชากรแสนคน</t>
  </si>
  <si>
    <t xml:space="preserve"> -ร้อยละของผู้ป่วยที่มาด้วยระบบการแพทย์ฉุกเฉินมีการแจ้งผ่านระบบ 1669 &gt; 80%</t>
  </si>
  <si>
    <t xml:space="preserve"> -มีการจัดทำ/ซ้อมแผนสาธารณภัยและถอดบทเรียนจากการซ้อมแผน อย่างน้อยปีละ1ครั้ง</t>
  </si>
  <si>
    <t xml:space="preserve"> -อัตราการเสียชีวิตจากการจมน้ำของเด็ก อายุ 0 - 15 ปี ไม่เกินร้อยละ 8</t>
  </si>
  <si>
    <t xml:space="preserve">  - ค่าซื้ออุปกรณ์Rorschach  Inkblot Test </t>
  </si>
  <si>
    <t xml:space="preserve">1. พัฒนาความสมบูรณ์ ฐานข้อมูลผู้พิการ บัญชี 1 ในHosxp  </t>
  </si>
  <si>
    <t xml:space="preserve">2. พัฒนาความเชื่อมโยงข้อมูลผู้พิการการเคลื่อนไหวของหน่วงบริการกับทีมกายภาพบำบัด </t>
  </si>
  <si>
    <t xml:space="preserve"> - ทีมเครือข่ายในชุมชน จำนวน 3 ตำบล x 40คน=120 คน</t>
  </si>
  <si>
    <t>ค่าวัสดุ (สนับสนุนกองทุนเยี่ยมบ้านและวัสดุปรับ สวล เพื่อผู้ป่วยยากไร้)=3 ตำบล ๆละ10000บาท=30000บาท</t>
  </si>
  <si>
    <t xml:space="preserve">ใช้งบประมาณ ร่วมกับกิจกรรมที่ 2.4 </t>
  </si>
  <si>
    <t xml:space="preserve"> -อัตราตายTB</t>
  </si>
  <si>
    <t xml:space="preserve"> -อัตราการเยี่ยมบ้านผูป่วย TB ตามเกณฑ์</t>
  </si>
  <si>
    <t xml:space="preserve"> -อัตราเปลียนเสมหะ</t>
  </si>
  <si>
    <t>วาระประชุมทุกเดือน</t>
  </si>
  <si>
    <t>งปมกองทุนตำบลในตำบลนำร่อง</t>
  </si>
  <si>
    <t>งปม สสม10000บ/หมู่</t>
  </si>
  <si>
    <t>มีค57</t>
  </si>
  <si>
    <t>อื่นๆ</t>
  </si>
  <si>
    <t>งปม สวก =1300บx340คน=442000</t>
  </si>
  <si>
    <t>ตค57</t>
  </si>
  <si>
    <t>มค,มีค57</t>
  </si>
  <si>
    <t>ค่าอาหารและอาหารว่าง 60คนx100บาทX2วัน=12000 บ</t>
  </si>
  <si>
    <t>ค่าอาหารและอาหารว่าง 20คนx100บาทX5วันx2ครั้ง=20000 บาท</t>
  </si>
  <si>
    <t>2.4   สรุปผลการดำเนินงาน ควบคุม กำกับ มีระบบสัญญาณเตือนภัย เพื่อติดตาม ควบคุม กำกับ แผนงาน/โครงการในแผนปฏิบัติการ  ทุกไตรมาส</t>
  </si>
  <si>
    <t xml:space="preserve">3.แผนกผู้ป่วยใน </t>
  </si>
  <si>
    <t>1. ส่งเสริม / สนับสนุนให้ทุกหน่วยงานทำCQI. / นวัตกรรม/R2R</t>
  </si>
  <si>
    <t>งานวิจัย ของสถาบันที่ปรึกษาระบบคุณภาพ รพร</t>
  </si>
  <si>
    <t xml:space="preserve">7. พัฒนาสื่อการเรียนรู้การดูแลตนเองในผู้ป่วยวัณโรค </t>
  </si>
  <si>
    <t>8.  R2R การส่งเสริมปัจจัยที่มีผลต่อความสำเร็จในการรักษาวัณโรค</t>
  </si>
  <si>
    <t>ตำแหน่ง สาธารณสุขอำเภอนครไทย</t>
  </si>
  <si>
    <t xml:space="preserve"> (นายพรเทพ  โชติชัยสุวัฒน)</t>
  </si>
  <si>
    <t>ประธานคณะกรรมการประสานงานสาธารณสุขอำเภอนครไทย</t>
  </si>
  <si>
    <t>รองประธานคณะกรรมการประสานงานสาธารณสุขอำเภอนครไทย</t>
  </si>
  <si>
    <t>(นายพยุง   ศิวเมธีกุล)</t>
  </si>
  <si>
    <t>ธค</t>
  </si>
  <si>
    <t>กพ</t>
  </si>
  <si>
    <t>กย</t>
  </si>
  <si>
    <t>ผังควบคุมกำกับงาน ปีงบประมาณ 2557</t>
  </si>
  <si>
    <t>(นางศศิธร  เป้รอด)</t>
  </si>
  <si>
    <t>นักวิชาการสาธารณสุขชำนาญการ</t>
  </si>
  <si>
    <t>การพัฒนาศูนย์ Home Health Care อำเภอนครไทย</t>
  </si>
  <si>
    <t>โครงการใกล้บ้านใกล้ใจ คนนครไทยไม่ถูกทอดทิ้ง</t>
  </si>
  <si>
    <t>จน.ประชากรเป้าหมายปี 57</t>
  </si>
  <si>
    <t xml:space="preserve">ผลการดำเนินงาน ไตรมาส 1 </t>
  </si>
  <si>
    <t>อัตรา</t>
  </si>
  <si>
    <t>ผลการดำเนินงาน ไตรมาส 2</t>
  </si>
  <si>
    <t>ผลการดำเนินงาน ไตรมาส 3</t>
  </si>
  <si>
    <t>ผลการดำเนินงาน ไตรมาส 4</t>
  </si>
  <si>
    <t xml:space="preserve"> 1. จัดระบบศูนย์ขอ้มูลผู้ป่วยสุขภาพจิต  และระบบติดตามการรักษา</t>
  </si>
  <si>
    <t>ยุทธศาสตร์ Strategic : S2 บริการดี</t>
  </si>
  <si>
    <t>วัตถุประสงค์เชิงกลยุทธ :  G202 ระบบบริการมีคุณภาพ เชื่อมโยง ได้มาตรฐาน</t>
  </si>
  <si>
    <t>กลยุทธ : WO2 พัฒนาคุณภาพระบบบริการโดยการนิเทศติดตามและสารสนเทศเพื่อสร้างเรียนรู้ (W2,4,5,8-O2,3)</t>
  </si>
  <si>
    <t>ตัวชี้วัดหลัก : ความสำเร็จของการดำเนินงานพัฒนาด้านคุณภาพ รพ</t>
  </si>
  <si>
    <t>KPI รอง : 1.ร้อยละหน่วยบริการปฐมภูมิผ่านเกณฑ์การประเมินด้านบริการเภสัชกรรม และบุคลากรแบบไม่มีเงื่อนไข (100%)</t>
  </si>
  <si>
    <t>2.หน่วยบริการปฐมภูมิและหน่วยบริการประจำมีระบบป้องกันอุบัติการณ์แพ้ยาซํ้า (100%)</t>
  </si>
  <si>
    <t>3.ร้อยละหน่วยบริการปฐมภูมิ ที่มีโครงการหรือแผนงานส่งเสริมการใช้ยาอย่างสมเหตุสมผล ร่วมกับองค์กรปกครองส่วนท้องถิ่น (100%)</t>
  </si>
  <si>
    <t>4.ผู้ป่วยด้วยโรคเรื้อรังกลุ่มเป้าหมายที่ได้รับการส่งต่อมาจากหน่วยบริการประจำของผู้มีสิทธิให้มารับบริการที่หน่วยบริการปฐมภูมิได้รับการดูแลด้านเภสัชกรรมอย่างต่อเนื่อง (continuity of pharmaceutical care) (100%)</t>
  </si>
  <si>
    <t>5.มีการจัดระบบสนับสนุนการจัดบริการปฐมภูมิที่มีคุณภาพ ประกอบด้วย ระบบยาและเวชภัณฑ์ IC Lab ระบบข้อมูล ระบบการให้คำปรึกษา (100%)</t>
  </si>
  <si>
    <t>โครงการพัฒนาพัฒนาระบบยา และระบบงานเภสัชกรรมปฐมภูมิ</t>
  </si>
  <si>
    <t xml:space="preserve">1. อบรมพัฒนาศักยภาพ เจ้าหน้าที่โรงพยาบาลสมเด็จพระยุพราชนครไทยเรื่องระบบยาและความรู้ด้านยา </t>
  </si>
  <si>
    <t>เจ้าหน้าที่มีความรู้เพิ่มขึ้น มากกว่า ร้อยละ 80</t>
  </si>
  <si>
    <t>ค่าอาหารว่างและอาหารกลางวัน  85 คน x 100 บาท  = 8,500 บาท</t>
  </si>
  <si>
    <t xml:space="preserve">   - ความรู้เกี่ยวกับระบบยาในโรงพยาบาล</t>
  </si>
  <si>
    <t xml:space="preserve">   - ความรู้ในการใช้ยา</t>
  </si>
  <si>
    <t>2. อบรมพัฒนาศักยภาพ เจ้าหน้าที่ เจ้าหน้าที่โรงพยาบาลส่งเสริมสุขภาพตำบล เรื่อง ระบบยา ความรู้เรื่องยา และมาตรฐานงานเภสัชกรรมปฐมภูมิ</t>
  </si>
  <si>
    <t xml:space="preserve">ค่าอาหารว่างและอาหารกลางวัน  45 คน x 100 บาท  = 4,500 บาท  </t>
  </si>
  <si>
    <t>ภก.อุปถัมภ์ / ภก.ประยุธ</t>
  </si>
  <si>
    <t xml:space="preserve">   - ความรู้เรื่องระบบยา และการบริหารเวชภัณฑ์เครือข่าย</t>
  </si>
  <si>
    <t xml:space="preserve">   - ความรู้เรื่องการใช้ยา และการประเมินอาการไม่พึงประสงค์จากยา</t>
  </si>
  <si>
    <t xml:space="preserve">   - ระบบมาตรฐานงานบริการเภสัชกรรมปฐมภูมิ (สปสช.)</t>
  </si>
  <si>
    <t>3. การประเมินและพัฒนามาตรฐานงานเภสัชกรรมใน รพ.สต.</t>
  </si>
  <si>
    <t>รพ.สต.ผ่านเกณฑ์ประเมิน อย่างน้อยร้อยละ 80 (เป้า 100%)</t>
  </si>
  <si>
    <t>ภก.อุปถัมภ์</t>
  </si>
  <si>
    <t xml:space="preserve">   - ประชุมชี้แจงเกณฑ์ประเมินมาตรฐานงานเภสัชกรรมปฐมภูมิประจำปี 2557</t>
  </si>
  <si>
    <t>(ใช้เวทีประชุม สสอ.ประจำเดือน)</t>
  </si>
  <si>
    <t xml:space="preserve">   - ประเมินมาตรฐานงานเภสัชกรรมปฐมภูมิโดยเภสัชกรประจำ รพ.สต ทุก 3 เดือน (แบบประเมิน สปสช.)</t>
  </si>
  <si>
    <t xml:space="preserve">   - สรุปผลการประเมิน และส่วนขาด แจ้งให้ ผอ.รพ.สต ทุกแห่ง</t>
  </si>
  <si>
    <t>4. กิจกรรมเยี่ยมบ้าน ด้านยา</t>
  </si>
  <si>
    <t>ภก.ประจำ PCU โซนต่างๆ</t>
  </si>
  <si>
    <t xml:space="preserve">   - ประชุมกำหนดเกณฑ์เลือกผู้ป่วยที่มีปัญหาด้านยา (เน้นพื้นที่ ต.นครไทย)</t>
  </si>
  <si>
    <t>ผู้ป่วยตามเกณฑ์ด้านยา ได้รับการเยี่ยมบ้าน  100%</t>
  </si>
  <si>
    <t xml:space="preserve">   - ออกเยี่ยมบ้านเพื่อค้นหาและแก้ปัญหาให้ผู้ป่วยที่มีปัญหาด้านยา (ใช้แนวทางตาม family pharmacist)</t>
  </si>
  <si>
    <t xml:space="preserve">   - สรุปผลการดำเนินการ</t>
  </si>
  <si>
    <t>5. การพัฒนาระบบเชื่อมโยงข้อมูลประวัติการแพ้ยา เพื่อป้องกันการแพ้ยาซ้ำของผู้ป่วย</t>
  </si>
  <si>
    <t>ฐานข้อมูลแพ้ยาใน รพ.สต update &gt; 80%</t>
  </si>
  <si>
    <t xml:space="preserve">   - ประชุมชี้แจงระบบการค้นประวัติแพ้ยาของผู้ป่วยจากฐานข้อมูลประวัติแพ้ยาของผู้ป่วยจังหวัดพิษณุโลก</t>
  </si>
  <si>
    <t xml:space="preserve">   - ประเมินร้อยละความสมบูรณ์ของข้อมูลประวัติการแพ้ยาใน รพ.สต.</t>
  </si>
  <si>
    <t>6. พัฒนาคุณภาพการสั่งใช้ยาปฏิชีวนะใน 2 โรคเป้าหมาย (Antibiotic Smart Use)</t>
  </si>
  <si>
    <t>ใบสั่งยา URI ใช้ ABO &lt;30%</t>
  </si>
  <si>
    <t>ภญ.รัชฏาภรณ์</t>
  </si>
  <si>
    <t xml:space="preserve">   - วิเคราะห์ข้อมูลการใช้ ABO ในกลุ่มโรค URI (ตามรหัส ICD10 ที่ สปสช.กำหนด)</t>
  </si>
  <si>
    <t xml:space="preserve">   - ชี้แจง และกำหนดแนวทางการปรับปรุงการจ่ายยาในกลุ่มโรค URI โดยกรรมการ PTC</t>
  </si>
  <si>
    <t xml:space="preserve">   - สรุปผลประจำเดือน</t>
  </si>
  <si>
    <t>ยุทธศาสตร์ Strategic : G4 หน่วยงานมีการบริการจัดการที่มีประสิทธิภาพ</t>
  </si>
  <si>
    <t>วัตถุประสงค์เชิงกลยุทธ :  G402มีการพัฒนาระบบการเงินการคลังที่มีประสิทธิภาพ</t>
  </si>
  <si>
    <t>กลยุทธ : ST1 ปรับปรุงและทบทวนต้นทุนในการจัดซื้อจัดจ้างที่มีประสิทธิภาพ</t>
  </si>
  <si>
    <t>KPI รอง : 1.305 ลดต้นทุนของยาและเครื่องมือแพทย์ *</t>
  </si>
  <si>
    <t>2. จัดซื้อเวชภัณฑ์ร่วม ไม่น้อยกว่าร้อยละ 35 ชองรายการทั้งหมด</t>
  </si>
  <si>
    <t>โครงการพัฒนาระบบการจัดซื้อและประสิทธิภาพคลังเวชภัณฑ์</t>
  </si>
  <si>
    <t>1. การพัฒนาการจัดซื้อเพื่อลดต้นทุนด้านเวชภัณฑ์</t>
  </si>
  <si>
    <t xml:space="preserve">    - จัดซื้อโดยใช้กลวิธีสอบราคา และสืบราคาระดับเขต และระดับจังหวัด</t>
  </si>
  <si>
    <t>ซื้อร่วมยา &gt; 90%</t>
  </si>
  <si>
    <t>ต.ค 56-ต.ค57</t>
  </si>
  <si>
    <t xml:space="preserve">    - ทบทวนและปรับปรุงการสำรองยาและเวชภัณฑ์ในหน่วยเบิกต่างๆ ป้องกัน Over Stock</t>
  </si>
  <si>
    <t>ยุทธศาสตร์ Strategic : S3 บริหารจัดการดี</t>
  </si>
  <si>
    <t>วัตถุประสงค์เชิงกลยุทธ :  G401 พัฒนาระบบข้อมูลสารสนเทศ ที่เอื้อต่อการปฏิบัติงานและการบริหารจัดการ</t>
  </si>
  <si>
    <t>ตัวชี้วัดหลัก : ความสำเร็จของการพัฒนาด้านบริหารจัดการใน รพ</t>
  </si>
  <si>
    <t>KPI รอง : 1.· 21 / 43 แฟ้ม ส่งทันเวลา มากกว่าร้อยละ 95</t>
  </si>
  <si>
    <t xml:space="preserve"> 2. ความครอบคลุมในการบันทึกข้อมูลสำคัญ มากกว่าร้อยละ 90</t>
  </si>
  <si>
    <t>โครการพัฒนาระบบสารสนเทศตามแนวทางชุดข้อมูลแฟ้มมาตรฐาน</t>
  </si>
  <si>
    <t>1. อบรมทีมนำหน่วยงานเรื่องระบบแฟ้มข้อมูลมาตรฐาน และการลงข้อมูล HOSxP</t>
  </si>
  <si>
    <t xml:space="preserve"> - ค่าเอกสาร 40 ชุดๆละ 30 บาท = 1200 บาท</t>
  </si>
  <si>
    <t xml:space="preserve"> เนื้อหา ดังนี้</t>
  </si>
  <si>
    <t xml:space="preserve"> - ค่าอาหารและอาหารว่าง 40x100=4000 บาท</t>
  </si>
  <si>
    <t xml:space="preserve">  - ความรู้เรื่องแฟ้มมาตรฐาน</t>
  </si>
  <si>
    <t xml:space="preserve">  - ความรู้ในการลงข้อมูลในระบบ hosxp</t>
  </si>
  <si>
    <t xml:space="preserve">  - ถามตอบปัญหาการใช้งานในระบบ hosxp</t>
  </si>
  <si>
    <t>2. ประเมิน และทบทวนความเข้าใจเจ้าหน้าที่ผู้ใช้งาน HOSxP</t>
  </si>
  <si>
    <t xml:space="preserve"> - ประเมินผู้ปฏิบัติรายหน่วยงาน และสอนการใช้งาน</t>
  </si>
  <si>
    <t xml:space="preserve">   ในส่วนที่เป็นปัญหา</t>
  </si>
  <si>
    <t xml:space="preserve"> - ชี้แจงปัญหาและแนวทางการทำงาน ในประชุมเจ้าหน้าที่ </t>
  </si>
  <si>
    <t xml:space="preserve">   (กรณีปัญหาสำคัญ และเชื่อมโยงหลายหน่วยงาน)</t>
  </si>
  <si>
    <t>KPI รอง : 1. อุบัติการคอมพิวเตอร์แม่ข่ายไม่สามารถใช้งานได้เกิน 30 นาที (ยกเว้นการปรับปรุงระบบ)</t>
  </si>
  <si>
    <t>2. มีระบบข้อมูลสารสนเทศที่เชื่อมโยงโรงพยาบาลและหน่วยบริการปฐมภูมิ และนำข้อมูลไปใช้ประโยชน์(เสนอพิจารณาเป็นตัวชี้วัดกลางปี 2558)</t>
  </si>
  <si>
    <t>โครงการพัฒนาระบบคอมพิวเตอร์และระบบสารสนเทศโรงพยาบาล</t>
  </si>
  <si>
    <t>1. พัฒนาประสิทธิภาพอุปกรณ์คอมพิวเตอร์เพื่อรองรับ</t>
  </si>
  <si>
    <t xml:space="preserve">  การทำงานอย่างมีประสิทธิภาพ</t>
  </si>
  <si>
    <t xml:space="preserve">  - จัดหาเครื่องคอมพิวเตอร์เพิ่มเติมและทดแทน 10 ชุด</t>
  </si>
  <si>
    <t xml:space="preserve"> = 10x20,000</t>
  </si>
  <si>
    <t xml:space="preserve">  - จัดหาอุปกรณ์ระบบเครือข่ายเพิ่มเติม</t>
  </si>
  <si>
    <t xml:space="preserve">  - จัดหาเครื่องพิมพ์ระบบ Thermal เพื่อรองรับการระบบการ</t>
  </si>
  <si>
    <t xml:space="preserve">    พิมพ์ footnote เอกสารผู้ป่วย จำนวน 4 เครื่อง</t>
  </si>
  <si>
    <t xml:space="preserve"> = 4x8,000 </t>
  </si>
  <si>
    <t>2. พัฒนาโปรแกรมเพื่อเพิ่มประสิทธิภาพการทำงาน</t>
  </si>
  <si>
    <t xml:space="preserve">  - ระบบโปรแกรม RM แบบ web application</t>
  </si>
  <si>
    <t xml:space="preserve">  - ระบบครุภัณฑ์ และซ่อมบำรุงออนไลน์</t>
  </si>
  <si>
    <t xml:space="preserve">  - ระบบงานสารบัญออนไลน์</t>
  </si>
  <si>
    <t xml:space="preserve">  - ระบบ HRM Stand alone</t>
  </si>
  <si>
    <t>โครงการพัฒนาคุณภาพงานสุขศึกษาและประชาสัมพันธ์ รพร.นครไทย</t>
  </si>
  <si>
    <t>พัฒนารูปแบบการดำเนินงานโดยคณะทำงาน
จากหน่วยงานต่างๆและเครือข่ายในชุมชนอย่างต่อเนื่อง</t>
  </si>
  <si>
    <t>มีการประชาสัมพันธ์เผยแพร่ภาพลักษณ์
และกิจกรรมของ รพร.นครไทย และมูลนิธิฯผ่านสื่อที่หลากหลาย โดยเน้นการผลิตและกระจายสื่อที่มีความหลากหลายเข้าถึงกลุ่มเป้าหมายทุกกลุ่ม</t>
  </si>
  <si>
    <t>เงินบำรุง รพ.</t>
  </si>
  <si>
    <t>1. จัดตั้งคณะทำงานคณะกรรมการสุขศึกษาและประชาสัมพันธ์โรงพยาบาล เพื่อติดตามการดำเนินงาน
ของคณะกรรมการทุก 3 เดือน</t>
  </si>
  <si>
    <t>2.. พัฒนาสื่อให้ความรู้และประชาสัมพันธ์</t>
  </si>
  <si>
    <t>2.1 จัดทำสปอตวิทยุ รณรงค์ ด้านสุขภาพ 12 เรื่อง/ปี</t>
  </si>
  <si>
    <t xml:space="preserve"> ต.ค. 56 - ก.ค. 57</t>
  </si>
  <si>
    <t>2.2  จัดทำสื่อ VDO แนะนำขั้นตอนบริการของ รพ.และหน่วยงาน 2 เรื่อง/ปี</t>
  </si>
  <si>
    <t>2.3  จัดทำสื่อ  VDO ออกกำลังกายง่ายๆสำหรับผุ้รับบริการ 2 เรื่อง / ปี</t>
  </si>
  <si>
    <t>2.5 จัดทำจดหมายข่าวประชาสัมพันธ์ส่งวิทยุชุมชนแลหน่วยงานต่างๆทุก 1 เดือน (12 ฉบับ/ปี)</t>
  </si>
  <si>
    <t xml:space="preserve"> ต.ค. 56 - ก.ย. 57</t>
  </si>
  <si>
    <t>2.6 จัดทำไวนิลรณรงค์เรื่องสุขภาพ(ติดบอร์ด) จำนวน 10 ป้าย</t>
  </si>
  <si>
    <t xml:space="preserve"> ม.ค. 57</t>
  </si>
  <si>
    <t>3. ดำเนินการเผยแพร่สื่อและประชาสัมพันธ์ด้านสุขภาพในรูปแบบต่างๆ</t>
  </si>
  <si>
    <t>3.1 จัดทีมจัดรายการเสียงตามสายใน รพ. ทุกวันจันทร์ - ศุกร์ เวลา 09.00-10.00 น. และ 15.00 -16.00 น.</t>
  </si>
  <si>
    <t>3.2 จัดทีม จนท.จัดรายการวิทยุชุมชน คลื่น 107 mHz ทุกวันจันทร์ - ศุกร์ เวลา 12.00 -13.00 น.</t>
  </si>
  <si>
    <t>3.3 จัดทำช่อง online เคเบิ้ล TV ของ รพ. ออกอากาศ จันทร์ - ศุกร์ เวลา 08.00 -12.00  น.</t>
  </si>
  <si>
    <t>3.4 update ข้อมูลข่าวประชาสัมพันธ์ของ รพร.นครไทย ผ่านทางสื่อออนไลน์ (Facebook) ของโรงพยาบาล</t>
  </si>
  <si>
    <t>3.5 จัดบอร์ดนิทรรศการรณรงค์เรื่องสุขภาพ และวันสำคัญต่างๆ 12 ครั้ง / ปี</t>
  </si>
  <si>
    <t>3.6 จัดทำคลังสื่อประชาสัมพันธ์ของ รพ. โดยมีข้อมูลดังนี้</t>
  </si>
  <si>
    <t xml:space="preserve">    1) คลังรูปภาพ ภาพกิจกรรมของทุกหน่วยงานใน รพ.</t>
  </si>
  <si>
    <t xml:space="preserve">   2) ทะเบียนสื่อประชาสัมพันธ์ต่างๆ </t>
  </si>
  <si>
    <t>4. จัดระบบประเมินสื่อและการรับรู้ของกลุ่มเป้าหมายทุก 4 เดือน (3ครั้ง /ปี)</t>
  </si>
  <si>
    <t>ม.ค.  , พ.ค. , ก.ย. 57</t>
  </si>
  <si>
    <t>5. จัดศูนย์การเรียนรู้(ในบริเวณ OPD ใหม่) เพื่อผู้ป่วยและญาติใช้บริการ</t>
  </si>
  <si>
    <t>ก.พ. 57</t>
  </si>
  <si>
    <t>6.จัดทำระบบบำรุงรักษา ดังต่อไปนี้</t>
  </si>
  <si>
    <t>ธ.ค. 56 - ก.ย.57</t>
  </si>
  <si>
    <t xml:space="preserve">    1) ระบบบำรุงรักษาเครื่องส่งสัญญาณโทรทัศน์ในจุดบริการ และบ้านพักเจ้าหน้าที่</t>
  </si>
  <si>
    <t xml:space="preserve">    2) ระบบบำรุงรักษาอุปกรณ์โสตทัศนูปกรณ์</t>
  </si>
  <si>
    <t xml:space="preserve">    3) ระบบบำรักษาเครื่องมือและอุปกรณ์ในหน่วยงาน</t>
  </si>
  <si>
    <t>7.พัฒนาความรู้และทักษะของคณะทำงานสุขศึกษาและประชาสัมพันธ์</t>
  </si>
  <si>
    <t>7.1 การใช้โปรแกรมต่างๆในการทำงาน</t>
  </si>
  <si>
    <t xml:space="preserve">    - Adobe Photoshop</t>
  </si>
  <si>
    <t xml:space="preserve">   - Adobe  premier pro </t>
  </si>
  <si>
    <t xml:space="preserve">   - Adobe Audition 1.5</t>
  </si>
  <si>
    <t xml:space="preserve">  -  ulead video studio</t>
  </si>
  <si>
    <t xml:space="preserve">  - proshowgold</t>
  </si>
  <si>
    <t>7.2 ทักษะการถ่ายภาพนิ่งและภาพเคลื่อนไหว</t>
  </si>
  <si>
    <t>7.3การจัดทำและตัดต่อ vdo / multimediam /สปอตโฆษณา</t>
  </si>
  <si>
    <t>ผู้สนอโครงการ</t>
  </si>
  <si>
    <t xml:space="preserve">               (นางสาวศศิพร  แสงทอง)</t>
  </si>
  <si>
    <t xml:space="preserve">               (นางศศิธร  เป้รอด</t>
  </si>
  <si>
    <t>ตำแหน่ง      นักวิเคราะห์นโยบายและแผน</t>
  </si>
  <si>
    <t>ตำแหน่ง      พยาบาลวิชาชีพชำนาญการ</t>
  </si>
  <si>
    <t>ค่าวัสดุ/ป้ายปชส  1389 บาท</t>
  </si>
  <si>
    <t>มค-กพ57</t>
  </si>
  <si>
    <t>ค่าวัสดุ 1000 บX11 ตำบล</t>
  </si>
  <si>
    <t>4.4 ประเมินชมรมผู้สูงอายุตามเกณฑ์"ชมรมผู้สูงอายุคุณภาพ"</t>
  </si>
  <si>
    <t>4.5 ประเมินวัดส่งเสริมสุขภาพตามเกณฑ์</t>
  </si>
  <si>
    <t>ค่าอาหารว่างและกลางวัน</t>
  </si>
  <si>
    <t>ค่ารางวัลและโลห์รางวัล</t>
  </si>
  <si>
    <t xml:space="preserve">   2.1.4 พัฒนารูปแบบการประชาสัมพันธ์ด้านการส่งเสริมสุขภาพในชุมชนของเครือข่ายสุขภาพในพื้นที่</t>
  </si>
  <si>
    <t xml:space="preserve">  - จ้างเหมาประชาสัมพันธ์ 10000 บาท</t>
  </si>
  <si>
    <t xml:space="preserve">               - การประชุมเครือข่ายปชส.สื่อมวลชนในชุมชนกับภาคีเครือข่ายสุขภาพและหน่วยงานในระดับพื้นที่เกี่ยวข้องเพื่อร่วมดำเนินงานโครงการ</t>
  </si>
  <si>
    <t>ค่าจัดทำเอกสาร จม ข่าว</t>
  </si>
  <si>
    <t xml:space="preserve">ค่าวัสดุ </t>
  </si>
  <si>
    <t>2. สำรวจผู้ป่วยจิตเวชที่ยังไม่ได้รับบับรองความพิการ/</t>
  </si>
  <si>
    <t xml:space="preserve"> - จัดบอร์ดนิทรรศการรณรงค์เรื่องสุขภาพ และวันสำคัญต่างๆ 12 ครั้ง / ปี</t>
  </si>
  <si>
    <t xml:space="preserve"> - จัดทำไวนิลรณรงค์เรื่องสุขภาพ(ติดบอร์ด) จำนวน 10 ป้าย</t>
  </si>
  <si>
    <t xml:space="preserve">                - การผลิตสปอตประชาสัมพันธ์ทางวิทยุชุมชนและหอกระจายข่าวหมู่บ้าน</t>
  </si>
  <si>
    <t>เพิ่มกิจกรรมเฝ้าระวังและค้นหานักดื่มหน้าใหม่</t>
  </si>
  <si>
    <t xml:space="preserve"> - ร้อยละของผู้ป่วย Home health care ได้รับการดูแลอย่างต่อเนื่อง</t>
  </si>
  <si>
    <t xml:space="preserve"> - ผลการดำเนินงานHHC</t>
  </si>
  <si>
    <t xml:space="preserve"> - ร้อยละของผู้ป่วยสุขภาพจิตและผู้พิการได้รับการคัดกรองซึมเศร้า  ร้อยละ 80</t>
  </si>
  <si>
    <t xml:space="preserve"> - ร้อยละของคนพิการได้รับสวัสดิการด้านการแพทย์ที่เหมาะสม ร้อยละ 60 </t>
  </si>
  <si>
    <t>c สร้างการเรียนรู้นักสาธารณสุขหน้าใหม่ในการ สร้างเสริมสุขภาพ ใกล้บ้านใกล้ใจ กลุ่มผู้ป่วยกลุ่มยากในการเข้าถึงบริการ(ผู้สูงอายุ ผู้พิการ ผู้ด้อยโอกาส)</t>
  </si>
  <si>
    <t>กลุ่มผู้ป่วยกลุ่มยากในการเข้าถึงบริการ(ผู้สูงอายุ ผู้พิการ ผู้ด้อยโอกาส) เดือนละ 1 ครั้ง</t>
  </si>
  <si>
    <t>2. ทีมกายภาพฯออกเยี่ยมบ้าน ผู้พิการ ผู้ป่วยติดเตียง ร่วมกับ รพ.สต./จิตอาสา/ชุมชน ในพื้นที่ รพสต นำร่อง</t>
  </si>
  <si>
    <t>ให้ใส่ในแผนผลิตสื่อของสป</t>
  </si>
  <si>
    <t>1. การส่งเสริมสนับสนุนพัฒนางานด้านวิชาการ</t>
  </si>
  <si>
    <t>2.  โครงการสร้างแรงจูงใจเจ้าหน้าที่</t>
  </si>
  <si>
    <t xml:space="preserve">3 .การสร้างความผาสุกความพึงพอใจของบุคลากร </t>
  </si>
  <si>
    <t>4 .การพัฒนาสุขภาพบุคลากร</t>
  </si>
  <si>
    <t xml:space="preserve">  4)อบรมบุคลากรพัฒนาทักษะการทำงานเป็นทีม </t>
  </si>
  <si>
    <t>l;</t>
  </si>
  <si>
    <t>4.1.ประเมินความเสี่ยงต่อสุขภาพจากสิ่งคุกคาม</t>
  </si>
  <si>
    <t>4.2.การคัดกรองและตรวจสุขภาพ</t>
  </si>
  <si>
    <t>4.3. จัดกิจกรรมปรับเปลี่ยนพฤติกรรมสร้างสุขภาพ</t>
  </si>
  <si>
    <t>1.1. ประเมินสมรรถนะ และพัฒนาส่วนขาด</t>
  </si>
  <si>
    <t>1.2. สำรวจ Training need เจ้าหน้าที่รพ.</t>
  </si>
  <si>
    <t>1.3. ทำแผนพัฒนาบุคลากรรพ. / บุคลากร</t>
  </si>
  <si>
    <t>1.4. จัดอบรมบุคลากร โดย ทีมสหวิชาชีพ</t>
  </si>
  <si>
    <t xml:space="preserve">1.5. ส่งเจ้าหน้าที่อบรมภายนอกหลักสูตรที่สอดคล้องกับ </t>
  </si>
  <si>
    <t>1.6. ติดตามการประเมินผลหลังการอบรม อย่างน้อย 6 mo.</t>
  </si>
  <si>
    <t>1.7. ประมวลผลการพัฒนาบุคลากรทั้งบุคคล / รายหน่วยงาน</t>
  </si>
  <si>
    <t>2.1. ประเมินความพึงพอใจเจ้าหน้าที่ ทุก 6 เดือน</t>
  </si>
  <si>
    <t xml:space="preserve">2.2. นำส่วนขาดที่ได้จากการประเมิน / ตู้รับความคิดเห็น </t>
  </si>
  <si>
    <t xml:space="preserve">2.3. จัดทำเกณฑ์ และดำเนินการคัดเลือกเจ้าหน้าที่ดีเด่น </t>
  </si>
  <si>
    <t>2.4. กระตุ้นเจ้าหน้าที่เขียนเรื่องเล่าเร้าพลัง จัดทำเป็นรูปเล่ม</t>
  </si>
  <si>
    <t>2.5. ทบทวนแนวทางการอบรม / ประชุมภายนอก / ภายในรพ.</t>
  </si>
  <si>
    <t xml:space="preserve">2.6. ส่งเสริม / สนับสนุนให้ทุกหน่วยงานทำ CQI. / นวัตกรรม </t>
  </si>
  <si>
    <t>2.7. กำหนดพี่เลี้ยงงานวิจัย / งานคุณภาพ ประจำหน่วยงาน</t>
  </si>
  <si>
    <t xml:space="preserve">2.8. พัฒนาศักยภาพพี่เลี้ยง / แกนนำงานวิจัยร่วมกับเครือข่าย </t>
  </si>
  <si>
    <t>2.9. แต่งตั้งคณะทำงานงานวิชาการ ระดับอำเภอ</t>
  </si>
  <si>
    <t>2.10. คณะกรรมการวิชาการ ฯ เป็นพี่เลี้ยงในการทำงานวิจัย</t>
  </si>
  <si>
    <t>2.11. คณะกรรมการวิชาการคัดเลือกผลงานวิจัยส่งเข้าร่วม</t>
  </si>
  <si>
    <t>3.1  สำรวจและวิเคราะห์ พร้อมจัดทำแผนความพึงพอใจและความ</t>
  </si>
  <si>
    <t>ต้องการ,ความผูกพันของบุคลากร</t>
  </si>
  <si>
    <t>1.1 ตัวแทนหน่วยงาน ๆใน รพ ละอย่างน้อย 2 คน รวม 40 คน</t>
  </si>
  <si>
    <t>1.2  ผู้รับผิดชอบใน รพสต. รวม 40 คน</t>
  </si>
  <si>
    <t>รวม งปม service plan</t>
  </si>
  <si>
    <t>ชุดวอร์ม</t>
  </si>
  <si>
    <t xml:space="preserve"> ▪โรงรียนผ่านเกณฑ์ รร ส่งเสริมสุขภาพ ระดับเพชร&gt;80%</t>
  </si>
  <si>
    <t>servic plan</t>
  </si>
  <si>
    <t xml:space="preserve"> - ค่าอาหารอบรม ฟื้นฟูฯ จำนวน 30 คนๆ</t>
  </si>
  <si>
    <t xml:space="preserve">ละ 2 วันๆละ  100 บาท = 6,000 บาท </t>
  </si>
  <si>
    <t>ค่าเอกสาร</t>
  </si>
  <si>
    <t>ค่าธรรมเนียมรับรองโครงการ</t>
  </si>
  <si>
    <t>จำนวน 2 วันๆละX60คนX100บาท=12000</t>
  </si>
  <si>
    <t>รวมเป็นเงิน 1,250  บาท</t>
  </si>
  <si>
    <t>218 อัตราตายผู้ป่วยบาดเจ็บต่อสมองลดลง</t>
  </si>
  <si>
    <t>221 ร้อยละของผู้ป่วยเบาหวานที่ควบคุมระดับน้ำตาลในเลือดได้ดี &gt;40</t>
  </si>
  <si>
    <t>222 ร้อยละผู้ป่วยความดันโลหิตสูงที่ควบคุมความดันโลหิตได้ดี &gt;50</t>
  </si>
  <si>
    <t>225 ร้อยละของข้อเรื่องร้องเรียนด้านการคุ้มครองผู้บริโภคได้รับการแก้ไขภายในระนะเวลาที่กำหนด เก็บระดับจังหวัด)</t>
  </si>
  <si>
    <t>· มีระบบข้อมูลสำหรับการบริหารจัดการในทุกระดับ</t>
  </si>
  <si>
    <t>204 ร้อยละ ของผู้ป่วย STEMI ได้รับยาละลายลิ่มเลือด และ/หรือ การขยายหลอดเลือดหัวใจ (ร้อยละ 70)</t>
  </si>
  <si>
    <t>1. ร้อยละของการเข้าถึงบริการทันตกรรม ในกลุ่มแม่และเด็ก  1)ตรวจฟันในหญิงตั้งครรภ์ &gt;=90% ,2)ฝึกทักษะผู้ปกครองและตรวจฟันเด็กต่ำกว่า 3 ปี&gt;=40%,3)ทาฟูออไรด์วานิช ในเด็กต่ำกว่า 3 ปี&gt;=40%</t>
  </si>
  <si>
    <t>6. ความครอบคลุมของ CUPที่สถานบริการสาธารณสุขมีมูลค่าการใช้ยาสมุนไพร เทียบกับมูลค่าการใช้ยาแผนปัจจุบันได้ตามเกณฑ์มาตรฐานที่กำหนด รพช. M2 ร้อยละ 3, รพ.สต./ศสช. ร้อยละ 5) ประเมินระดับCUP</t>
  </si>
  <si>
    <t>22. ร้อยละของสสอ/สสจ มีผลการพัฒนาระบบบริหารจัดการองค์กรตามเกณฑ์ PMQA (Fundamental leve)l&gt;=80%</t>
  </si>
  <si>
    <t>ความครอบคลุม รพ ที่มีประสิทธิภาพการเรียกเก็บค่ารักษาพยาบาลผู้ป่วยในสิทธิ UC และสิทธิขรก. ตามเกณฑ์ที่กำหนด &gt;=80%</t>
  </si>
  <si>
    <t>2.ความครอบคลุมของหน่วยงาน/สถานบริการ ที่บุคลากรมีความผาสุข (Happyness index) ตามเกณฑ์กรมสุขภาพจิต &gt;=90%</t>
  </si>
  <si>
    <t>203 ส่งต่อผู้ป่วยนอกเขตบริการ (ลดลงร้อยละ 50)</t>
  </si>
  <si>
    <t>2,4</t>
  </si>
  <si>
    <t>อัตราการขาดออกซิเจนระหว่างคลอด&lt;25ต่อพันการเกิดมีชีพ</t>
  </si>
  <si>
    <t>น้ำค้าง</t>
  </si>
  <si>
    <t>ทพ ปทุมพรรณ</t>
  </si>
  <si>
    <t>ER,สมศักดิ์</t>
  </si>
  <si>
    <t>OPD????</t>
  </si>
  <si>
    <t>ปัณพร/สริญญา</t>
  </si>
  <si>
    <t>อุปถัมภ์</t>
  </si>
  <si>
    <t>งานประกัน/วารุวรรณ</t>
  </si>
  <si>
    <t>ทพ.ปทุมพรรณ</t>
  </si>
  <si>
    <t>อุปภัมภ์</t>
  </si>
  <si>
    <t>สสอ</t>
  </si>
  <si>
    <t>คปสอ</t>
  </si>
  <si>
    <t>ผอก</t>
  </si>
  <si>
    <t>กกHRM</t>
  </si>
  <si>
    <t>กกHRM/จิตลดา/สริญญา</t>
  </si>
  <si>
    <t>อุปถัมภ์/อธิพงษ์/ทัศนะ</t>
  </si>
  <si>
    <t>บัวเงิน</t>
  </si>
  <si>
    <t>บัวเงิน/ศศิธร/ชัยรัตน์</t>
  </si>
  <si>
    <t>บัวเงิน/อุปถัมป์</t>
  </si>
  <si>
    <t>บัวเงิน/พิพัฒน์</t>
  </si>
  <si>
    <t>รพ</t>
  </si>
  <si>
    <t>&lt;25ต่อพันการเกิดมีชีพ</t>
  </si>
  <si>
    <t>1.3 ร้อยละของสตรี 30-60 ปี ได้รับการตรวจมะเร็งปากมดลูกและมะเร็งเต้านม&gt;=80%</t>
  </si>
  <si>
    <t>&gt;=80%</t>
  </si>
  <si>
    <t>ไม่น้อยกว่า 70</t>
  </si>
  <si>
    <t>1.ร้อยละของหญิงตั้งครรภ์ได้รับการฝากครรภ์ครั้งแรกก่อนหรือเท่ากับ 12 สัปดาห์</t>
  </si>
  <si>
    <t>2. ร้อยละของหญิงตั้งครรภ์ได้รับการฝากครรภ์ครบ 5 ครั้งตามเกณฑ์</t>
  </si>
  <si>
    <t>3. ร้อยละของสตรี 30-60 ปี ได้รับการตรวจมะเร็งปากมดลูกสะสมถึงปี 2557</t>
  </si>
  <si>
    <t>4.ร้อยละของหญิงหลังคลอดได้รับการดูแลครบ 3 ครั้งตามเกณฑ์</t>
  </si>
  <si>
    <t>5. ร้อยละของเด็ก1 ปี ได้รับวัคซีน โรคหัด</t>
  </si>
  <si>
    <t>&gt;95%</t>
  </si>
  <si>
    <t>6.ร้อยละของเด็ก5 ปี ได้รับวัคซีน DTP5</t>
  </si>
  <si>
    <t>&gt;90%</t>
  </si>
  <si>
    <t>7 ร้อยละของเด็กประถม 1 ได้รับการตรวจช่องปาก</t>
  </si>
  <si>
    <t>8.ร้อยละของเด็กป 6ได้รับวัคซีน DT</t>
  </si>
  <si>
    <t>&gt;90</t>
  </si>
  <si>
    <t xml:space="preserve">9. ร้อยละของผู้สูงอายุ ได้รับการคัดกรองเบาหวาน/ความดันโลหิตสูง </t>
  </si>
  <si>
    <t>9. ร้อยละของประชาชนอายุ 35-59 ปีขึ้นไปได้รับการคัดกรองเบาหวาน/ความดันโลหิตสูง&gt;90</t>
  </si>
  <si>
    <t>11 สัดส่วน OP  ปฐมภูมิ/รพ</t>
  </si>
  <si>
    <t>&gt;1.36</t>
  </si>
  <si>
    <t>10. ผู้สูงอายุได้รับการใส่ฟันเทียม ร้อยละ 70</t>
  </si>
  <si>
    <t>12.อัตราการเข้า รพ จากโรคหืด</t>
  </si>
  <si>
    <t xml:space="preserve"> -</t>
  </si>
  <si>
    <t>13. อัตราการเข้า รพ จากภาวะแทรกซ้อนระยะสั้นของโรคเบาหวาน สิทธUC</t>
  </si>
  <si>
    <t>14. อัตราการเข้า รพ ด้วยความดันโลหิตสูงหรือจากภาวะแทรกซ้อนของโรคความดันโลหิตสูง</t>
  </si>
  <si>
    <t>17. อัตราผู้ป่วย HT ที่สามารถควบคุมความดันโลหิตได้ &lt; 140/90 mmHg เพิ่มขึ้น</t>
  </si>
  <si>
    <t>16. อัตรา ผป.เบาหวานได้รับการตรวจจอประสาทตาอย่างน้อย 1 ครั้งต่อปี</t>
  </si>
  <si>
    <t xml:space="preserve">18. ร้อยละหน่วยบริการปฐมภูมิผ่านเกณฑ์การประเมินด้านบริการเภสัชกรรม </t>
  </si>
  <si>
    <t>20 (3.2)ร้อยละหน่วยบริการปฐมภูมิผ่านเกณฑ์ขึ้นทะเบียน</t>
  </si>
  <si>
    <t>1(3.1)ร้อยละของปชช มีหมอใกล้บ้านใกล้ใจดูแล</t>
  </si>
  <si>
    <t>22(3)DHS มีแพทย์เวชศาสตร์ครอบครัว อย่างน้อย 1 คน (ปี 58 จะกำหนดเป็นตัวชี้วัดกลาง)</t>
  </si>
  <si>
    <t>23(4)ร้อยละหน่วยบริการปฐมภูมิมี NP อย่างน้อย1คน/แห่ง</t>
  </si>
  <si>
    <t>25. ผลการพัฒนากองทุนสุขภาพในระดับท้องถิ่น</t>
  </si>
  <si>
    <t>15. อัตราผู้ป่วยเบาหวานได้รับการตรวจ HbA1c อย่างน้อย1 ครั้งต่อปี</t>
  </si>
  <si>
    <t xml:space="preserve">  อัตราผู้ป่วยเบาหวานที่มี HbA1c &lt; 7% (เสนอเป็นตัวชี้วัดกลางปี58)</t>
  </si>
  <si>
    <t>26 ผลการดำเนินงานHHC</t>
  </si>
  <si>
    <t>27 อัตราความสำเร็จของการรักษาวัณโรค</t>
  </si>
  <si>
    <t>205 ,28 ร้อยละของผู้ป่วยโรคซึมเศร้าเข้าถึงบริการ &gt;31</t>
  </si>
  <si>
    <t>ลำดับKPI</t>
  </si>
  <si>
    <t>21.  เครือข่ายบริการสุขภาพ มีการพัฒนาระบบบริหารจัดการเชิงยุทธศาสตร์ที่มีประสิทธิภาพตามเกณฑ์มาตรฐาน</t>
  </si>
  <si>
    <t>21. ระบบสนับสนุนให้หน่วยบริการปฐมภูมิจัดบริการได้อย่างมีศักยภาพ</t>
  </si>
  <si>
    <t>ที่กำหนด ≥ ร้อยละ 80</t>
  </si>
  <si>
    <t>ผลงานย้อนหลังอำเภอนครไทย</t>
  </si>
  <si>
    <t>ค่าเสื่อม</t>
  </si>
  <si>
    <t xml:space="preserve"> - ตรวจสุขภาพช่องปากเด็กที่มารับวัคซีนในายุ 6 เดือน ถึง 4 ปี</t>
  </si>
  <si>
    <t>ป. 6 ในเขตอำเภอนครไทย โดยทันตบุคลากร ปีละ 1 ครั้ง</t>
  </si>
  <si>
    <t>กลุ่มเสี่ยงเน้นการส่งเสริมให้ปรับพฤติกรรมเพื่อลดการเกิดผู้ป่วยรายใหม่</t>
  </si>
  <si>
    <t>5.3 ประชุมภาคีเครือข่ายผู้มีส่วนได้เสียในชุมชนทุกภาคส่วนเพื่อหารูปแบบการทำงานชุมชนเข้าใจเอดส์ของ 3 ตำบลนำร่อง</t>
  </si>
  <si>
    <r>
      <t>§</t>
    </r>
    <r>
      <rPr>
        <sz val="11"/>
        <rFont val="Cordia New"/>
        <family val="2"/>
      </rPr>
      <t>ร้อยละของหญิงตั้งครรภ์ได้รับการฝากครรภ์ครบ 5 ครั้งตามเกณฑ์</t>
    </r>
  </si>
  <si>
    <r>
      <t>§</t>
    </r>
    <r>
      <rPr>
        <sz val="11"/>
        <rFont val="Cordia New"/>
        <family val="2"/>
      </rPr>
      <t>ร้อยละของหญิงหลังคลอดได้รับการดูแลครบ 3 ครั้งตามเกณฑ์</t>
    </r>
  </si>
  <si>
    <r>
      <t>§</t>
    </r>
    <r>
      <rPr>
        <sz val="11"/>
        <rFont val="Cordia New"/>
        <family val="2"/>
      </rPr>
      <t>ประสิทธิผลของการค้นหาคู่เสี่ยง Thalassemia</t>
    </r>
  </si>
  <si>
    <r>
      <t>§</t>
    </r>
    <r>
      <rPr>
        <sz val="11"/>
        <rFont val="Cordia New"/>
        <family val="2"/>
      </rPr>
      <t>101อัตราส่วนการตายมารดาต่อแสนการเกิดมีชีพ</t>
    </r>
    <r>
      <rPr>
        <sz val="11"/>
        <rFont val="Arial"/>
        <family val="2"/>
      </rPr>
      <t>≤</t>
    </r>
    <r>
      <rPr>
        <sz val="11"/>
        <rFont val="Cordia New"/>
        <family val="2"/>
      </rPr>
      <t xml:space="preserve"> 15</t>
    </r>
  </si>
  <si>
    <r>
      <t>§</t>
    </r>
    <r>
      <rPr>
        <sz val="11"/>
        <rFont val="Cordia New"/>
        <family val="2"/>
      </rPr>
      <t xml:space="preserve">105อัตราการคลอดในหญิงตั้งครรภ์อายุ15-19ปีลดลงจากเดิม </t>
    </r>
  </si>
  <si>
    <t>1.2อบรมANCกลุ่มเสี่ยง ตาม</t>
  </si>
  <si>
    <t xml:space="preserve"> 3.1 คัดเลือก พ่อแม่ตัวอย่างที่เป็น role model</t>
  </si>
  <si>
    <t xml:space="preserve"> และคู่คุณแม่ Buddyเป็นเพื่อนช่วยเพื่อนในการลปรร. จำนวน 50 คน</t>
  </si>
  <si>
    <t xml:space="preserve"> - วัสดุปชส </t>
  </si>
  <si>
    <t>จิตเวชในเด็กให้กับศูนย์เด็กล็ก</t>
  </si>
  <si>
    <t xml:space="preserve">3.4  จัดกิจกรรมส่งเสริมพัฒนาการในศูนย์  </t>
  </si>
  <si>
    <t>ค่าวัสดุ 6,000 บาท</t>
  </si>
  <si>
    <t xml:space="preserve"> 4. จัดกิจกรรมเวทีแลกเปลี่ยนเรียนรู้ภาคีเครือข่าย ครู นักเรียน ผู้ปกครอง</t>
  </si>
  <si>
    <t>100 บาทX 85 คนX 1วัน = 8,500 บาท</t>
  </si>
  <si>
    <t xml:space="preserve">  -ค่าวัสดุ อุปกรณ์ ให้ความรู้ปชส</t>
  </si>
  <si>
    <t>เป็นเงิน 16500 บาท</t>
  </si>
  <si>
    <t>3.1จัดอบรมผู้สูงอายุ และผู้ดูแล ให้มีความรู้ ความเข้าใจ</t>
  </si>
  <si>
    <t>และทักษะในดูแลตนเอง(long term care)</t>
  </si>
  <si>
    <t>3.2 ตรวจคัดกรองสุขภาพพระภิกษูสงฆ์</t>
  </si>
  <si>
    <t>ค่าวัสดุให้ความรู้ 1000 บX11 ตำบล</t>
  </si>
  <si>
    <t>3.3 ตรวจคัดกรองผู้สูงอายุต้นแบบที่มีสุขภาวะ</t>
  </si>
  <si>
    <t>ค่าอาหาร 100X30คนx11ตำบล</t>
  </si>
  <si>
    <t xml:space="preserve">๘.๙. จัดอบรมเยาวชนดูแลผู้ป่วยแบบประคับประคองในชุมชน </t>
  </si>
  <si>
    <t>ค่าวัสดุ</t>
  </si>
  <si>
    <t>ค่าวัสดุ จำนวน 4,000 บาท</t>
  </si>
  <si>
    <t>200คนX100 บาท</t>
  </si>
  <si>
    <t>10. จัดกิจกรรมแลกเปลี่ยนเรียนรู้ผู้ดูแลในครอบครัวผู้ป่วยมะเร็ง</t>
  </si>
  <si>
    <t xml:space="preserve">1.4 จัดกิจกรรมแลกเปลี่ยนเรียนรู้ </t>
  </si>
  <si>
    <t>ค่าเอกสารความรู้  3,000 บาท</t>
  </si>
  <si>
    <t>โครงการส่งเสริมพฤคิกรรมความปลอดภัยในชุมชน  ปี 2557</t>
  </si>
  <si>
    <t>จำนวน 300 คน x 100 บาท x2 วัน</t>
  </si>
  <si>
    <t xml:space="preserve"> กลุ่มเป้าหมาย นักเรียน  ประชาชน 300 คน </t>
  </si>
  <si>
    <t xml:space="preserve"> - ค่าอาหารอบรมผู้ดูแลผู้ป่วยจิตเวช40คนๆละ</t>
  </si>
  <si>
    <t>อบรมผู้ดูแลผู้ป่วยผู้ป่วยจิตเวชและครอบครัว</t>
  </si>
  <si>
    <t>ค่าอุปกรณ์ตรวจวัดสายตาผู้ป่วย</t>
  </si>
  <si>
    <t>ค่าวัสดุการแพทย์</t>
  </si>
  <si>
    <t>ศึกษาดูงานระบบการบริการผู้ป่วยโรคไตวายเรื้อรัง</t>
  </si>
  <si>
    <t>พัฒนาศักยภาพเจ้าหน้าที่เครือข่ายในการดูแลผู้ป่วยโรคไตวายเรื้อรัง</t>
  </si>
  <si>
    <t>เอกสาร</t>
  </si>
  <si>
    <t>โครงการปรับเปลี่ยนพฤติกรรมลด ละ เลิกดื่มสุรา บุหรี่</t>
  </si>
  <si>
    <t>1. ให้บริการควบคุมโรคคอตีบในพื้นที่เสี่ยง</t>
  </si>
  <si>
    <t xml:space="preserve"> - จัดรณรงค์ความสะอาดและควบคุมโรคศูนย์เด็กเล็กด้านโรคติดต่อ</t>
  </si>
  <si>
    <t xml:space="preserve">                (กองทุนตำบลฯ57 )</t>
  </si>
  <si>
    <t xml:space="preserve"> - มอบรางวัล ปลัด SRRT ต้นแบบที่ผลการปฏิบัติงาน คร. ดีเด่น</t>
  </si>
  <si>
    <t xml:space="preserve">   โรงเรียนทีมีผลการปฏิบัติการควบคุมโรค ดีเด่น (ครูอนามัยต้นแบบ )</t>
  </si>
  <si>
    <t xml:space="preserve">  กองทุนตำบล</t>
  </si>
  <si>
    <t>3.จัดประชุมผู้ดูแลและ ผู้ป่วยวัณโรคในชุมชน</t>
  </si>
  <si>
    <t xml:space="preserve">6. จัดเวทีแลกเปลี่ยนเรียนรู้ในกลุ่มเสี่ยงด้านโรคเอดส์และโรคติดต่อทางเพศสัมพันธ์ทุกภาคส่วนในการดำเนินงานด้านการเฝ้าระวัง </t>
  </si>
  <si>
    <t>2.อบรมชี้แจงให้ความรู้มาตรฐานบริการสาธารณสุขปลอดบุหรี่</t>
  </si>
  <si>
    <t>แก่สถานพยาบาลและร้านยา</t>
  </si>
  <si>
    <t>100*40=4000 บาท</t>
  </si>
  <si>
    <t>3.สรุปผลการตรวจประเมิน</t>
  </si>
  <si>
    <t>ค่าเอกสารและวัสดุการอบรม 1000 บาท</t>
  </si>
  <si>
    <t>2.อบรมให้ความรู้ผู้ประกอบร้านขายอาหารสดอาหารแห้งและ</t>
  </si>
  <si>
    <t>ค่าอาหารกลางวันและอาหารว่าง 100*100=10000 บาท</t>
  </si>
  <si>
    <t>ร้านจำหน่ายอาหาร/แผงลอยจำหน่ายอาหารในชุมชน</t>
  </si>
  <si>
    <t>ค่าเอกสารและวัสดุการอบรม 4000 บาท</t>
  </si>
  <si>
    <t>3.อบรมให้ความรู้ผู้ประกอบร้านจำหน่ายอาหาร/แผงลอย</t>
  </si>
  <si>
    <t>ค่าอาหารกลางวันและอาหารว่าง 100*80=8000 บาท</t>
  </si>
  <si>
    <t>จำหน่ายอาหารในโรงเรียนและศูนย์พัฒนาเด็กเล็ก</t>
  </si>
  <si>
    <t>ค่าเอกสารและวัสดุการอบรม 2000 บาท</t>
  </si>
  <si>
    <t>4.จัดทำสื่อรณรงค์ให้ความรู้เกี่ยวกับอาหารปลอดภัย</t>
  </si>
  <si>
    <t>ค่าวัสดุประชาสัมพันธ์ให้ความรู้ 2000 บาท</t>
  </si>
  <si>
    <t>5.สรุปผลและวิเคราะห์ปัญหาในการดำเนินงาน</t>
  </si>
  <si>
    <t>2.อบรมชี้แจงมาตรฐานสถานที่ผลิตอาหารแก่ผู้ประกอบการ</t>
  </si>
  <si>
    <t>ค่าอาหารกลางวันและอาหารว่าง 100*30=3000 บาท</t>
  </si>
  <si>
    <t>สถานผลิตอาหาร</t>
  </si>
  <si>
    <t>Primary GMP/GMP</t>
  </si>
  <si>
    <t>ค่าเอกสารและวัสดุประชาสัมพันธ์ 5000 บาท</t>
  </si>
  <si>
    <t>ค่าวัสดุวิทยาศาสตร์ประกอบการอบรม 7000 บาท</t>
  </si>
  <si>
    <t>5.สรุปผลการดำเนินงาน</t>
  </si>
  <si>
    <t>2.อบรมเชิงปฏิบัติการในนักเรียนด้านอาหารปลอดภัย</t>
  </si>
  <si>
    <t>ค่าวัสดุปชส</t>
  </si>
  <si>
    <t>จำนวน 450คนX100บาท=45000</t>
  </si>
  <si>
    <t>ค่าวัสดุปชส 11 ตำบล</t>
  </si>
  <si>
    <t xml:space="preserve"> - ค่าอาหารว่าง จำนวน 70 คน</t>
  </si>
  <si>
    <t xml:space="preserve">x 25 บาท x 4 ครั้ง </t>
  </si>
  <si>
    <t xml:space="preserve"> 40 คน x 100 บาท x 3 ครั้ง </t>
  </si>
  <si>
    <t xml:space="preserve"> - ค่าเอกสาร </t>
  </si>
  <si>
    <t>จำนวน 70คน ๆ ละ 100 บาท</t>
  </si>
  <si>
    <t>2วัน</t>
  </si>
  <si>
    <t xml:space="preserve">คนละ 100 บาท x 3 วัน </t>
  </si>
  <si>
    <t xml:space="preserve">  x100 บาท x 3 ครั้ง</t>
  </si>
  <si>
    <t>3 ประเภท = 21,000 บาท</t>
  </si>
  <si>
    <t xml:space="preserve">x300 บาท </t>
  </si>
  <si>
    <t xml:space="preserve"> - เงินรางวัล 24,000 บาท (R2R) </t>
  </si>
  <si>
    <t xml:space="preserve"> - ค่าอาหารว่าง 30 คนx 25 บาท</t>
  </si>
  <si>
    <t>อบรมพยาบาลเฉพาะทาง(งปม สสจ)</t>
  </si>
  <si>
    <t>(SP)</t>
  </si>
  <si>
    <t xml:space="preserve"> - อบรมหลักสูตรพยาบาลทารกแรก (4 เดือน) รพ.พุทธชินราช x 2 คน</t>
  </si>
  <si>
    <t xml:space="preserve"> - อบรมฟื้นฟูวิชาการด้านการพยาบาลมารดาทารกและการผดุงครรภ์ x 1 คน</t>
  </si>
  <si>
    <t xml:space="preserve"> - อบรมหลักสูตรการพยาบาลเด็ก x 5 วัน x 2 คน </t>
  </si>
  <si>
    <t xml:space="preserve"> - อบรมเฉพาะทางการพยาบาลสูงอายุ x 1 คน</t>
  </si>
  <si>
    <t>1. จัดตั้งคลินิก และกำหนดให้งานผู้ป่วยนอก รับผิดชอบคลินิก</t>
  </si>
  <si>
    <t>สัปดาห์ละ 1 ครั้ง</t>
  </si>
  <si>
    <t>2. จัดทำแนวทางและการคัดกรองและดูแลรักษาผู้ป่วย</t>
  </si>
  <si>
    <t>ด้านศัลยกรรมโดยทีมสหวิชาชีพ</t>
  </si>
  <si>
    <t>3. จัดทีมสหวิชาชีพ ประกอบด้วย อายุรแพทย์, เภสัชกร, พยาบาล</t>
  </si>
  <si>
    <t>ในการจัดบริการผู้ป่วยด้านศัลยกรรม</t>
  </si>
  <si>
    <t>4. จัดทำแนวทางการส่งต่อผู้ป่วยด้านศัลยกรรมไปยังรพ.</t>
  </si>
  <si>
    <t>5. อบรมพัฒนาศักยภาพบุคลากรในการดูแลผู้ป่วยด้านศัลยกรรม</t>
  </si>
  <si>
    <t>งปม servic plan</t>
  </si>
  <si>
    <t>ค่าวิทยากร ศัลยแพทย์</t>
  </si>
  <si>
    <t>600บาทx6ชมx4ครั้งx6 เดือน</t>
  </si>
  <si>
    <t>เป็นเงิน=86400บาท</t>
  </si>
  <si>
    <t xml:space="preserve">  - อบรมนมแม่ 5 วัน x 1 คน</t>
  </si>
  <si>
    <t xml:space="preserve"> 50 คน x 25 บาท x 3 ครั้ง</t>
  </si>
  <si>
    <t>ค่าวัสดุในการอบรม</t>
  </si>
  <si>
    <t>เข้าชี้แจงสอดแทรกในวาระการประชุม</t>
  </si>
  <si>
    <t xml:space="preserve">2. จัดทำสื่อให้ความรู้และการป้องกันโรคมะเร็ง </t>
  </si>
  <si>
    <t>ผู้ที่เกี่ยวข้อง จำนวน 50 คน</t>
  </si>
  <si>
    <t>PPA562</t>
  </si>
  <si>
    <t>ค่าวัสดุ ปชส ส่งเสริมANCก่อน12wks</t>
  </si>
  <si>
    <t>ค่าอาหาร 100บาท*80คน*5ครั้ง</t>
  </si>
  <si>
    <t>1.ค่าอาหารและอาหารว่าง จำนวน 60 คน x 100บาทX2 zone</t>
  </si>
  <si>
    <t xml:space="preserve">ค่าวัสดุป้องกันโรค ถุงยางอนามัย </t>
  </si>
  <si>
    <t xml:space="preserve"> 1. ค่าอาหารจัดอบรม 2 วัน X 60 คน x2zone         </t>
  </si>
  <si>
    <t>ส่งเสริมด้านอนามัยสิ่งแวดล้อมและอาชีวอนามัย</t>
  </si>
  <si>
    <t>ค่าวัสดุวิทยาศาสตร๋</t>
  </si>
  <si>
    <t>เป้าหมายตำบลละ 500 คน</t>
  </si>
  <si>
    <t xml:space="preserve">  - รณรงค์ตรวจสารพิษตกค้างในเลือดในผู้บริโภตและเกษตรกรกลุ่มเสี่ยง </t>
  </si>
  <si>
    <t>2. ค่าวัสดุ/ค่าจ้างเหมา= 15,000  บาท</t>
  </si>
  <si>
    <t>ค่าวัสดุปชส (ไวนิล)</t>
  </si>
  <si>
    <t>200คนX๑๐๐บาท</t>
  </si>
  <si>
    <t>ค่าวัสดุจัดอบรม</t>
  </si>
  <si>
    <t>?? การคืนข้อมูลโรคมะเร็งสู่ชุมชน (เตรียมข้อมูลบูรณาการกับเวทีคืนข้อมูลของอำเภอ)</t>
  </si>
  <si>
    <t>ค่าเอกสาร ค่าวัสดุ</t>
  </si>
  <si>
    <t xml:space="preserve">ค่าวัสดุ/เอกสารคู่มือ </t>
  </si>
  <si>
    <t xml:space="preserve">ค่าอาหารและอาหารว่าง 120คนx100บาทX1ครั้ง </t>
  </si>
  <si>
    <t xml:space="preserve">ค่าวัสดุควบคุมโรค  </t>
  </si>
  <si>
    <t>ค่าตรวจทางห้องปฏิบัติการ</t>
  </si>
  <si>
    <t>5. มหกรรมสร้างสุข เวทีแลกเปลี่ยนเรียนรู้ การสร้างเสริมสุขภาพ</t>
  </si>
  <si>
    <t>11 ตำบล สร้างสุขภาพ</t>
  </si>
  <si>
    <t>ในประชาชน เครือข่ายสุชภาพ บ้าน ชุมชน รร ในอำเภอนครไทย</t>
  </si>
  <si>
    <t>โครงการส่งเสริมด้านความปลอดภัยในชุมชน</t>
  </si>
  <si>
    <t>โครงการ คัดกรอง เบาหวาน ความดัน ฉับไว ครอบคลุมกลุ่มเป้าหมาย</t>
  </si>
  <si>
    <t>โครงการเฝ้าระวังและควบคุมโรคติดต่ออำเภอนครไทยให้มีประสิทธิภาพ</t>
  </si>
  <si>
    <t>โครงการเสริมสร้างการป้องกันแก้ไขปัญหาเอดส์และโรคติดต่อทางเพศสัมพันธ์แบบบูรณาการอำเภอนครไทย</t>
  </si>
  <si>
    <t>โครงการเสริมสร้างสุขภาพภาคประชาชนและข่ายสุขภาพภาคในชุมชนอำเภอนครไทย ปีงบประมาณ 2557</t>
  </si>
  <si>
    <t>สรุปแผนปฏิบัติงานโครงการการจัดสรร งบประมาณ PPA(ปี2556เพิ่มเติม) และPPA (ปี 2557)และงบประมาณ Service plan ปี 2557 อำเภอนครไทย</t>
  </si>
  <si>
    <t xml:space="preserve"> - เด็กที่สงสัยพัฒนาการล่าช้า ได้รับการส่งเสริมพัฒนาการและติดตามผล ร้อยละ 100</t>
  </si>
  <si>
    <t>มาตรฐานพัฒนาการเด็กทุก 3 เดือน (บรณาการร่วมกับMCH</t>
  </si>
  <si>
    <t>ตามกลุ่มโซน 4 โซน บูรณาการร่วมกับงาน ANC</t>
  </si>
  <si>
    <t>5.1 คืนข้อมูลแด็กที่มีพัฒนาการล่าช้า และมีปัญหาพฤติกรรม(ใช้เวทีไหนเมื่อไร อย่างไร)</t>
  </si>
  <si>
    <t>สรุปแผนปฏิบัติงานโครงการ เครือข่ายสุขภาพ อำเภอนครไทย ปีงบประมาณ 2557</t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</si>
  <si>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ร้อยละของหญิงตั้งครรภ์ได้รับการฝากครรภ์ครั้งแรกก่อนหรือเท่ากับ 12 สัปดาห์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</si>
  <si>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206 ร้อยละของบริการ ANC คุณภาพ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</si>
  <si>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207 ร้อยละของห้องคลอดคุณภาพ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</si>
  <si>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ร้อยละของเด็กตั้งแต่ทารกแรกเกิดจนถึงอายุต่ำกว่า 6 เดือนแรก กินนมแม่อย่างเดียว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</si>
  <si>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ร้อยละของทารกแรกเกิดรตรวจคัดกรองTSHที่มีภาวะพร่องไธรอยด์ฮอร์โมนส์ได้รับการดูแลต่อเนื่อง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</si>
  <si>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อัตราทารกตายปริกำเนิดต่อพันการเกิดทั้งหมด</t>
    </r>
    <r>
      <rPr>
        <sz val="11"/>
        <rFont val="Arial"/>
        <family val="2"/>
      </rPr>
      <t>≤</t>
    </r>
    <r>
      <rPr>
        <sz val="11"/>
        <rFont val="Cordia New"/>
        <family val="2"/>
      </rPr>
      <t xml:space="preserve"> 9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</si>
  <si>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ร้อยละของภาวะตกเลือดหลังคลอด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</si>
  <si>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219 ลดอัตราการเสียชีวิตใน รพ.ของทารกแรกเกิดน้ำหนัก&lt;2500 กรัม ภายใน 28 วัน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</si>
  <si>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ตำบลนมแม่ผ่านเกณฑ์</t>
    </r>
  </si>
  <si>
    <r>
      <t>§</t>
    </r>
    <r>
      <rPr>
        <sz val="11"/>
        <rFont val="Times New Roman"/>
        <family val="1"/>
      </rPr>
      <t xml:space="preserve"> </t>
    </r>
    <r>
      <rPr>
        <sz val="11"/>
        <rFont val="Cordia New"/>
        <family val="2"/>
      </rPr>
      <t>ร้อยละของภาวะขาดออกซิเจนระหว่างคลอด&lt;25ต่อพันการเกิดมีชีพ</t>
    </r>
  </si>
  <si>
    <r>
      <t>วิเชียรสรรค์ /ทพญ.บริมาส  สุขกรัต</t>
    </r>
    <r>
      <rPr>
        <sz val="11"/>
        <color indexed="10"/>
        <rFont val="Cordia New"/>
        <family val="2"/>
      </rPr>
      <t xml:space="preserve"> </t>
    </r>
  </si>
  <si>
    <r>
      <t>-  ค่าฟลูออไรด์วานิช 24 หลอด หลอดละ</t>
    </r>
    <r>
      <rPr>
        <sz val="11"/>
        <color indexed="10"/>
        <rFont val="Cordia New"/>
        <family val="2"/>
      </rPr>
      <t xml:space="preserve"> </t>
    </r>
    <r>
      <rPr>
        <sz val="11"/>
        <color indexed="8"/>
        <rFont val="Cordia New"/>
        <family val="2"/>
      </rPr>
      <t xml:space="preserve">1,500 บาท เป็นเงิน 36,000 บาท </t>
    </r>
  </si>
  <si>
    <r>
      <rPr>
        <sz val="11"/>
        <rFont val="Calibri"/>
        <family val="2"/>
      </rPr>
      <t>▪</t>
    </r>
    <r>
      <rPr>
        <sz val="11"/>
        <rFont val="Cordia New"/>
        <family val="2"/>
      </rPr>
      <t xml:space="preserve"> 2.  ร้อยละของเด็กวัยเรียน (6-12 ปี) มีส่วนสูงระดับดีและรูปร่างสมส่วน&gt;7</t>
    </r>
  </si>
  <si>
    <r>
      <rPr>
        <sz val="11"/>
        <rFont val="Calibri"/>
        <family val="2"/>
      </rPr>
      <t>▪</t>
    </r>
    <r>
      <rPr>
        <sz val="11"/>
        <rFont val="Cordia New"/>
        <family val="2"/>
      </rPr>
      <t>104 เด็กไทยมีความฉลาดทางสติปัญญาเฉลี่ย</t>
    </r>
  </si>
  <si>
    <r>
      <rPr>
        <sz val="11"/>
        <rFont val="Calibri"/>
        <family val="2"/>
      </rPr>
      <t>▪</t>
    </r>
    <r>
      <rPr>
        <sz val="11"/>
        <rFont val="Cordia New"/>
        <family val="2"/>
      </rPr>
      <t xml:space="preserve">103ร้อยละของเด็กวัยเรียนที่มีภาวะอ้วน(6-12 ปี)ไม่เกิน ร้อยละ 15        </t>
    </r>
  </si>
  <si>
    <t>โรงเรียนแห่งละ 5,000 บาท11รร</t>
  </si>
  <si>
    <r>
      <t>4.3</t>
    </r>
    <r>
      <rPr>
        <sz val="11"/>
        <color indexed="10"/>
        <rFont val="Cordia New"/>
        <family val="2"/>
      </rPr>
      <t xml:space="preserve"> สนับสนุน</t>
    </r>
    <r>
      <rPr>
        <sz val="11"/>
        <rFont val="Cordia New"/>
        <family val="2"/>
      </rPr>
      <t>ชมรมผู้สูงอายุมีกิจกรรมอย่างต่อเนื่อง 1 ครั้ง/เดือนในหมู่บ้าน</t>
    </r>
  </si>
  <si>
    <t>ค่าเอกสารคู่มือ</t>
  </si>
  <si>
    <t>100 บาทX 60 คนx4 zone</t>
  </si>
  <si>
    <t xml:space="preserve"> - ค่าเอกสาร และวัสดุ  </t>
  </si>
  <si>
    <t xml:space="preserve"> - ค่าตอบแทนวิทยากร </t>
  </si>
  <si>
    <t xml:space="preserve">50 คน ๆ ละ 100 บาท </t>
  </si>
  <si>
    <t xml:space="preserve">100 คน ๆ ละ 100 บาท </t>
  </si>
  <si>
    <t xml:space="preserve"> 40 คน ๆ ละ 100 บาท </t>
  </si>
  <si>
    <t xml:space="preserve">x 4 ครั้ง </t>
  </si>
  <si>
    <t>งปม รวมกับมหกรรมคุณภาพ</t>
  </si>
  <si>
    <t xml:space="preserve">สติปDTX </t>
  </si>
  <si>
    <t>คัดกรอง ตาไตเท้า</t>
  </si>
  <si>
    <t>คัดกรอง DM HT</t>
  </si>
  <si>
    <t xml:space="preserve"> 100บาท x 50 คนX 5 ครั้ง</t>
  </si>
  <si>
    <t xml:space="preserve"> 20 ห้อง </t>
  </si>
  <si>
    <t>ค่าของที่ระลึก</t>
  </si>
  <si>
    <t xml:space="preserve">2000 x50 บาท </t>
  </si>
  <si>
    <t xml:space="preserve"> ค่าจ้างพยาบาลเวชอ่านภาพจอประสาทตา</t>
  </si>
  <si>
    <t xml:space="preserve"> จำนวน   3,000 แผ่นๆ 38 บาท</t>
  </si>
  <si>
    <t>ค่ากะละมังล้างเท้า</t>
  </si>
  <si>
    <t>ค่าสมุนไพรแช่เท้า</t>
  </si>
  <si>
    <t>6. จัดงานมหกรรมสุขภาพ ๓อ๒ส</t>
  </si>
  <si>
    <t>ค่าอาหารว่างและอาหารกลางวันแก่คณะกรรมการ บุคลากรและผู้เข้าร่วมกิจกรรม</t>
  </si>
  <si>
    <t>ค่าจ้างเหมาจัดทำเวทีกลางแจ้ง พร้อมเครื่องขยายเสียง</t>
  </si>
  <si>
    <t>ค่าเงินรางวัล</t>
  </si>
  <si>
    <t>ค่าจัดทำใบประกาศนียบัตรพร้อมกรอบ</t>
  </si>
  <si>
    <t xml:space="preserve">จัดทำป้ายประชาสัมพันธ์ ขนาดใหญ่ติดหน้าเวที </t>
  </si>
  <si>
    <t>จำนวน ๑๐๐ คน x ๑๐๐ บาท</t>
  </si>
  <si>
    <t>ค่าสนับสนุนการซุ้มนิทรรศการจำนวน ๑๑ ตำบลX ๑๐,๐๐๐ บาท</t>
  </si>
  <si>
    <t>ค่าจัดทำสื่อVDO</t>
  </si>
  <si>
    <t>ใช้งปมNCD</t>
  </si>
  <si>
    <t xml:space="preserve">ปลอกหัวเครื่องวัดความดันลูกตา  </t>
  </si>
  <si>
    <t xml:space="preserve">แบตเตอรี่เครื่องวัดความดันลูกตา </t>
  </si>
  <si>
    <r>
      <t xml:space="preserve">ร้อยละ ER EMS คุณภาพ </t>
    </r>
    <r>
      <rPr>
        <sz val="11"/>
        <color indexed="8"/>
        <rFont val="Cordia New"/>
        <family val="2"/>
      </rPr>
      <t>≥ 70%</t>
    </r>
  </si>
  <si>
    <r>
      <t xml:space="preserve">เพิ่มขึ้นร้อยละ </t>
    </r>
    <r>
      <rPr>
        <sz val="11"/>
        <color indexed="8"/>
        <rFont val="Cordia New"/>
        <family val="2"/>
      </rPr>
      <t>24%</t>
    </r>
  </si>
  <si>
    <r>
      <t xml:space="preserve">อายุ 0 - 15 ปี </t>
    </r>
    <r>
      <rPr>
        <sz val="11"/>
        <color indexed="8"/>
        <rFont val="Cordia New"/>
        <family val="2"/>
      </rPr>
      <t>≤ 8 %</t>
    </r>
  </si>
  <si>
    <t xml:space="preserve"> -ค่าวัสดุ/แบบสอบถาม </t>
  </si>
  <si>
    <t xml:space="preserve"> กลุ่ม 24 ครั้งๆละ 25 คนๆละ25 บาท</t>
  </si>
  <si>
    <t xml:space="preserve">3.  พัฒนาระบบข้อมูล สารสนเทศนาการดูแลผู้ป่วยที่บ้าน </t>
  </si>
  <si>
    <t>2 จ้างนักกายภาพ นักกิจกรรมบำบัด</t>
  </si>
  <si>
    <t xml:space="preserve"> ค่าอาหารและอาหารว่าง 60คนx100บาทX3ตำบล=18000 บาท</t>
  </si>
  <si>
    <t>1.จัดประชุมร่วมกับทีมสหวิชาชีพเพื่อจัดตั้งคณะกรรมการ และชี้แจงแนวทางการดำเนินงาน</t>
  </si>
  <si>
    <t>ติดตามเยี่ยมบ้านโดยทีมสหวิชาชีพ โรงพยาบาลในวันจันทร์ และวันพฤหัสบดี</t>
  </si>
  <si>
    <t>2.จัดพื้นที่เฝ้าระวังพิเศษในเขตที่มีความชุก/อัตราป่วยสูง</t>
  </si>
  <si>
    <t>5.6 ประชุมติดตามประเมินผลความก้าวหน้าการดำเนินการใน ตำบล</t>
  </si>
  <si>
    <t xml:space="preserve">                            (นางสาวอุไรวรรณ คำภาพิลา)                                             </t>
  </si>
  <si>
    <t xml:space="preserve">                 ตำแหน่ง  เภสัชกร                                    </t>
  </si>
  <si>
    <r>
      <t xml:space="preserve">             -  ดำเนินการคัดเลือก</t>
    </r>
    <r>
      <rPr>
        <sz val="11"/>
        <color indexed="10"/>
        <rFont val="Cordia New"/>
        <family val="2"/>
      </rPr>
      <t>อสม.ดีเด่น</t>
    </r>
    <r>
      <rPr>
        <sz val="11"/>
        <rFont val="Cordia New"/>
        <family val="2"/>
      </rPr>
      <t>ระดับหมู่บ้าน ตำบล  อำเภอ</t>
    </r>
  </si>
  <si>
    <r>
      <t xml:space="preserve">             -  ประกาศ</t>
    </r>
    <r>
      <rPr>
        <sz val="11"/>
        <color indexed="10"/>
        <rFont val="Cordia New"/>
        <family val="2"/>
      </rPr>
      <t xml:space="preserve"> อสม.ดีเด่น</t>
    </r>
    <r>
      <rPr>
        <sz val="11"/>
        <rFont val="Cordia New"/>
        <family val="2"/>
      </rPr>
      <t>พร้อมมอบรางวัลเพื่อสร้างขวัญกำลังใจ</t>
    </r>
  </si>
  <si>
    <t xml:space="preserve"> 2. ขยายผลการดำเนินงานลดโลกร้อนไปสู่องค์กรภาคีเครือข่ายต่างๆ  
ประชาชนอย่างต่อเนื่อง</t>
  </si>
  <si>
    <t xml:space="preserve">ค่าเอกสารคู่มือ  2,000 บาท </t>
  </si>
  <si>
    <t xml:space="preserve">นางพัชรี   แสงสีห์ </t>
  </si>
  <si>
    <t xml:space="preserve">น.ส.พิมพกานต์   บุญไทย </t>
  </si>
  <si>
    <t xml:space="preserve">นายสุรสิทธิ์ จันมีเทศ </t>
  </si>
  <si>
    <t>น.ส. วรัญญา  สุขมามอญ</t>
  </si>
  <si>
    <r>
      <t xml:space="preserve">2.     </t>
    </r>
    <r>
      <rPr>
        <u/>
        <sz val="11"/>
        <rFont val="Cordia New"/>
        <family val="2"/>
      </rPr>
      <t xml:space="preserve">ระบบการควบคุมกำกับและประเมินผล (check) </t>
    </r>
  </si>
  <si>
    <t>(นางศิริโชค  กางถิ่น.)</t>
  </si>
  <si>
    <t>(นางศิริโชค  กางถิ่น)</t>
  </si>
  <si>
    <t>ค่าอาหารว่าง/กลางวัน๑๐คนx๑๐๐บx๔Zone</t>
  </si>
  <si>
    <r>
      <t>เปลี่ยนพฤติกรรม</t>
    </r>
    <r>
      <rPr>
        <sz val="11"/>
        <color indexed="10"/>
        <rFont val="Cordia New"/>
        <family val="2"/>
      </rPr>
      <t xml:space="preserve"> </t>
    </r>
  </si>
  <si>
    <r>
      <t xml:space="preserve">จัดทำฐานข้อมูลผู้ป่วยกลุ่มเสียง </t>
    </r>
    <r>
      <rPr>
        <sz val="11"/>
        <color indexed="10"/>
        <rFont val="Cordia New"/>
        <family val="2"/>
      </rPr>
      <t>(Pt Cr.  /GFR  เกินเกณฑ์ )</t>
    </r>
  </si>
  <si>
    <r>
      <rPr>
        <b/>
        <i/>
        <sz val="11"/>
        <rFont val="Cordia New"/>
        <family val="2"/>
      </rPr>
      <t>ค่าตรวจคัดกรองสุขภาพกลุ่มอายุ&gt;35ปีใช้งบประมาณจากเงินบำรุง</t>
    </r>
    <r>
      <rPr>
        <sz val="11"/>
        <rFont val="Cordia New"/>
        <family val="2"/>
      </rPr>
      <t xml:space="preserve"> รพ.</t>
    </r>
  </si>
  <si>
    <t>(นางศศิธร เป้รอด)</t>
  </si>
  <si>
    <t>Task Name</t>
  </si>
  <si>
    <t>Duration</t>
  </si>
  <si>
    <t>Start</t>
  </si>
  <si>
    <t>Finish</t>
  </si>
  <si>
    <t>Predecessors</t>
  </si>
  <si>
    <t>Resource Names</t>
  </si>
  <si>
    <t>Text1</t>
  </si>
  <si>
    <t>โครงการ พัฒนาคุณภาพการดำเนินงานแม่และเด็ก</t>
  </si>
  <si>
    <t>1 day</t>
  </si>
  <si>
    <t>จ 17/2/57</t>
  </si>
  <si>
    <t xml:space="preserve">   1. พัฒนาศักยภาพเจ้าหน้าที่งานแม่และเด็ก</t>
  </si>
  <si>
    <t xml:space="preserve">      1.1 ติดตามการปฏิบัติงาน นำเสนอผลการปฏิบัติงานแต่ละไตรมาสของการทำงานและภาคีเครือข่ายในการประชุม MCH board 4 ครั้ง จำนวน 40 คน</t>
  </si>
  <si>
    <t xml:space="preserve">      1.2อบรมANCกลุ่มเสี่ยง ตาม Zone 4 Zone อย่างน้อย 1 ครั้ง / ปี จำนวน 40 คน</t>
  </si>
  <si>
    <t>ธ.ค. - ม.ค.</t>
  </si>
  <si>
    <t xml:space="preserve">      1.3 จัดวิชาการงานอนามัยแม่และเด็กอย่างน้อย 1 เรื่อง ในการประชุม MCH Board วิชาการ จำนวน 4 เรื่อง</t>
  </si>
  <si>
    <t xml:space="preserve">      1.4 อบรมฟื้นฟู CPR ทารก เจ้าหน้าทีโรงพยาบาลและ เครือข่ายจำนวน 2 รุ่น จำนวน 100 คน</t>
  </si>
  <si>
    <t xml:space="preserve">      1.5 จัดอบรม ANC คุณภาพ และฟื้นฟูวิชาการนมแม่ ให้กับเจ้าหน้าที่ผู้รับผิดชอบงานแม่และเด็กและผู้ที่เกี่ยวข้อง จำนวน 50 คน</t>
  </si>
  <si>
    <t xml:space="preserve">   2. พัฒนาระบบบริการด้านอนามัยแม่และเด็กให้มีคุณภาพ</t>
  </si>
  <si>
    <t xml:space="preserve">       2.1 จัดระบบบริการ ANC คุณภาพ</t>
  </si>
  <si>
    <t xml:space="preserve">       2.2 จัดระบบบริการ ห้องคลอดคุณภาพและทบทวนและปรับปรุงแนวทางการดูแลและส่งต่อมารดาที่มีภาวะเสี่ยง</t>
  </si>
  <si>
    <t xml:space="preserve">      2.3 พัฒนางานคลินิคนมแม่ ในโรงพยาบาลและรพสต.</t>
  </si>
  <si>
    <t xml:space="preserve">         - มีการจัดคัดเลือกคุณแม่หลังคลอดเป็น Miss นมแม่ประจำรพ.สต. จำนวน 21 คน</t>
  </si>
  <si>
    <t xml:space="preserve">         - จัดทำแผ่นพับความรู้การเลี้ยงลูกด ้วยนมแม่</t>
  </si>
  <si>
    <t xml:space="preserve">      2.4 ส่งเสริมการจัดโรงเรียนพ่อแม่ในรพ. 3 ครั้ง ต่อเดือน จำนวน 36 ครั้ง ๆ ละ 20 คน Pre - Post Test/ผ่านการประเมิน</t>
  </si>
  <si>
    <t xml:space="preserve">      2.5 พัฒนาระบบงานห้องคลอดเชื่อมโยงสู่เครือข่ายมีการแต่งตั้งพยาบาลห้องคลอดเป็น PM รับผิดชอบแต่ละตำบล</t>
  </si>
  <si>
    <t xml:space="preserve">       2.6 พัฒนางานระบบข้อมูลงานอนามัยแม่และเด็กและการส่งต่อ</t>
  </si>
  <si>
    <t xml:space="preserve">          - จัดทำคู่มือการลงข้อมูลใน HosXP โดยเฉพาะบัญชี 2,3</t>
  </si>
  <si>
    <t xml:space="preserve">          - แต่งตั้งผู้รับผิดชอบการลงข้อมูลใน HosXP โดยเฉพาะบัญชี 2,3 ให้ครบถ้วนสมบูรณ์ โดยมีการชี้แจง และทบทวนการลงข้อมูลอย่างสม่ำเสมอ</t>
  </si>
  <si>
    <t xml:space="preserve">          - มีระบบตรวจสอบข้อมูล 3 ขั้นตอน และจัดให้มีผู้รับผิดชอบงานหลัก ของแต่ละบัญชี</t>
  </si>
  <si>
    <t xml:space="preserve">          - จัดทำศูนย์ข้อมูลงานแม่และเด็กในอำเภอ</t>
  </si>
  <si>
    <t xml:space="preserve">      2.7 พัฒนาระบบการส่งต่อและการติดตามข้อมูล เพื่อเชื่อมโยงข้อมูลนำโปรแกรม Drop box มาใช้ในการส่งต่อและติดตามข้อมูล</t>
  </si>
  <si>
    <t xml:space="preserve">      2.9 พัฒนาระบบบริการงานเชิงรุก ติดตามเยี่ยมบ้านในหญิงตั้งครรภ์กลุ่มเสี่ยงและหลังคลอด</t>
  </si>
  <si>
    <t xml:space="preserve">   3.พัฒนาศักยภาพและเสริมพลังชุมชน ในการดูแลสุขภาพมารดาและทารก</t>
  </si>
  <si>
    <t xml:space="preserve">      3.1 ชี้แจงข้อมูลและสถานการณ์งานแม่และเด็กในการประชุม อสม. ประจำเดือนของแต่ละพื้นที่</t>
  </si>
  <si>
    <t xml:space="preserve">      3.1 คัดเลือก พ่อแม่ตัวอย่างที่เป็น role model และคู่คุณแม่ Buddyเป็นเพื่อนช่วยเพื่อนในการลปรร.จำนวน 50 คน</t>
  </si>
  <si>
    <t xml:space="preserve">      3.2 จัดประชุม อสม.แกนนำสายใยรัก ร่วมกับงานสุขภาพภาคประชาชน ในการค้นหาและดูแลแนะนำสตรีตั้งครรภ์</t>
  </si>
  <si>
    <t xml:space="preserve">   4. จัดเวทีแลกเปลี่ยนเรียนรู้การดำเนินงานแม่และเด็ก</t>
  </si>
  <si>
    <t xml:space="preserve">      - จัดกิจกรรมประกวดCQI นวัตกรรม ด้านงานแม่และเด็ก</t>
  </si>
  <si>
    <t xml:space="preserve">      - สนับสนุนหน่วยงานทำ R2R 1 เรื่อง / ปี / แห่ง</t>
  </si>
  <si>
    <t>โครงการ พัฒนาการสมวัย อนาคตนครไทยก้าวหน้า</t>
  </si>
  <si>
    <t xml:space="preserve">   1. พัฒนาศักยภาพบุคลากรงานพัฒนาการเด็ก</t>
  </si>
  <si>
    <t xml:space="preserve">      1.1 ส่งบุคลากร (พยาบาลวิชาชีพ และนักจิตวิทยา)</t>
  </si>
  <si>
    <t xml:space="preserve">      ศึกษาดูงานพัฒนาการเด็กที่รพ.ลำสนธิ จ.ลพบุรี / รพร.ด่านซ้าย</t>
  </si>
  <si>
    <t xml:space="preserve">      1.2 อบรมบุคลากรของรพ.และรพ.สต. เครือข่าย หลักสูตรการประเมินและส่งเสริมพัฒนาการเด็กแรกเกิด –5 ปี (อนามัย 55 / TDSI 70 ข้อ)</t>
  </si>
  <si>
    <t xml:space="preserve">      1.3 ส่งพยาบาลจิตเวชเด็กและวัยรุ่นอบรมหลักสูตรพัฒนาทักษะด้านภาษาและการพูดในเด็กที่มีพัฒนาการบกพร่อง (5 wks)</t>
  </si>
  <si>
    <t xml:space="preserve">   2. จัดระบบบริการให้มีมาตรฐาน</t>
  </si>
  <si>
    <t xml:space="preserve">      2.1 แต่งตั้งคณะกรรมการฯ ผู้รับผิดชอบงาน และประชุมชี้แจงมาตรฐานการประเมินและส่งเสริมพัฒนาการเด็กระดับอำเภอ</t>
  </si>
  <si>
    <t xml:space="preserve">      2.2 เสริมสร้างแรงจูงใจในการพัฒนางาน / ติดตามการดำเนินงานตามมาตรฐานพัฒนาการเด็กทุก 3 เดือน (บรณาการร่วมกับMCH</t>
  </si>
  <si>
    <t xml:space="preserve">      2.3 ทีมพี่เลี้ยงนิเทศงาน / ฝึกทักษะผู้รับผิดชอบงานพัฒนาการเด็กรพ.สต.ตามกลุ่มโซน 4 โซน บูรณาการร่วมกับงาน ANC</t>
  </si>
  <si>
    <t xml:space="preserve">      2.4 จัดกิจกรรมส่งเสริมศักยภาพและแก้ไขปัญหาเด็กที่บกพร่องทางการเรียนรู้อย่างเหมาะสม เขตอำเภอนครไทย</t>
  </si>
  <si>
    <t>มี.ค.57,มิ.ย.</t>
  </si>
  <si>
    <t xml:space="preserve">      2.5 ส่งเสริมการจัดระบบบริการในคลินิกสุขภาพเด็กดีในรพสต/PCUตามมาตรฐานกรมอนามัย</t>
  </si>
  <si>
    <t>พ.ย.56-ธ.ค.56</t>
  </si>
  <si>
    <t xml:space="preserve">      2.6 จัดระบบสารสนเทศข้อมูลพื้นฐานเด็ก 0 - 5 ปี การบันทึกใร Hosxp และจัดทำฐานข้อมูลทะเบียนเด็กแลการะเชื่อมต่อข้อมูลในรพสต และรพ</t>
  </si>
  <si>
    <t xml:space="preserve">      2.7 จัดกิจกรรมโรงเรียนพ่อแม่ที่รพ.สต. จัดทำหนังสือเล่มแรกและของเล่นชุดแรกให้กับครอบครัวเด็กที่เข้าร่วมกิจกรรมโรงเรียนพ่อแม่</t>
  </si>
  <si>
    <t xml:space="preserve">      2.8 จัดหาเครื่องมือ อุปกรณ์ที่ใช้สนับสนุนการตรวจประเมินและกระตุ้นพัฒนาการจากทีมสหวิชาชีพ</t>
  </si>
  <si>
    <t xml:space="preserve">      2.9 จัดบริการให้คำปรึกษารายกลุ่มในผู้ปกครองเด็กที่มีพัฒนาการล่าช้า ปัญหาจิตเวชและโภชนาการในเด็กในคลินิกพัฒนาการเด็ก</t>
  </si>
  <si>
    <t xml:space="preserve">      2.10 จัดเวทีในการแลกเปลี่ยนเรียนรู้การดำเนินงานพัฒนาการเด็ก / นวตกรรม / R2R ของรพ.สต. (บูรณาการร่วมกับMCH)</t>
  </si>
  <si>
    <t>กค.57</t>
  </si>
  <si>
    <t xml:space="preserve">   3. พัฒนารูปแบบการประชาสัมพันธ์และสร้างระบบแรงจูงใจในการส่งเสริมพัฒนาการเด็ก</t>
  </si>
  <si>
    <t xml:space="preserve">      - จัดทำสื่อในการให้ความรู้เกี่ยวกับการส่งเสริมพัฒนาการเด็กและโรคจิตเวชในเด็กให้กับศูนย์เด็กล็ก</t>
  </si>
  <si>
    <t xml:space="preserve">      - จัดทำสมุดบันทึกพัฒนาการในเด็กที่มีพัฒนาการล่าช้า</t>
  </si>
  <si>
    <t xml:space="preserve">      - สะสมดาวพัฒนาการแลกชุดของเล่นส่งเสริมพัฒนาการ</t>
  </si>
  <si>
    <t xml:space="preserve">   4. เสริมพลังกลุ่มผู้ปกครอง / ครอบครัวและครู ในการประเมินและส่งเสริมพัฒนาการเด็ก</t>
  </si>
  <si>
    <t xml:space="preserve">      3.1 จัดอบรมครูศูนย์พัฒนาเด็กเล็ก พี่เลี้ยง และผู้ปกครองเด็กที่มีพัฒนาการล่าช้า เกี่ยวกับการประเมินและส่งเสริมพัฒนาการเด็ก</t>
  </si>
  <si>
    <t xml:space="preserve">      3.4 จัดกิจกรรมส่งเสริมพัฒนาการในศูนย์ พัฒนาเด็กเล็กในศูนย์เด็กเล็กคุณภาพ</t>
  </si>
  <si>
    <t>เม.ย./ ก.ค.57</t>
  </si>
  <si>
    <t xml:space="preserve">   5. ส่งเสริมและสนับสนุนเด็กที่มีพัฒนาการล่าช้าในชุมชนโดยภาคประชาชนและองค์กรที่เกี่ยวข้องมีส่วนร่วม</t>
  </si>
  <si>
    <t xml:space="preserve">      5.1 คืนข้อมูลแด็กที่มีพัฒนาการล่าช้า และมีปัญหาพฤติกรรม(ใช้เวทีไหนเมื่อไร อย่างไร)ให้กับชุมชน เพื่อให้มีส่วนร่วมในการดูแล</t>
  </si>
  <si>
    <t xml:space="preserve">      5.2 จัดกิจกรรมเปลี่ยนบ้านเป็นโรงเรียนเปลี่ยนพ่อแม่เป็นครูในครอบครัวเด็กที่มีพัฒนาการล่าช้า</t>
  </si>
  <si>
    <t xml:space="preserve">         - ประสานงานกับ อบต.ในการซื้ออุปกรณ์ส่งเสริมพัฒนาการเด็ก</t>
  </si>
  <si>
    <t xml:space="preserve">         - ติดตามเยี่ยมบ้านเด็กที่มีพัฒนาการล่าช้าโดยทีมพัฒนาการเด็กอบต.และผู้นำชุมชน</t>
  </si>
  <si>
    <t xml:space="preserve">   1. โครงการส่งเสริม ป้องกันทางทันตสุขภาพในเด็กมัธยมศึกษา</t>
  </si>
  <si>
    <t xml:space="preserve">      - สำรวจจำนวนโรงเรียนประถมศึกษาขยายโอกาส และโรงเรียนมัธยมศึกษาสังกัดกรมสามัญศึกษาที่ยินดีร่วมกิจกรรมตามโครงการฟันสะอาด เหงือกแข็งแรง</t>
  </si>
  <si>
    <t xml:space="preserve">      - โรงเรียนที่ยินดีเข้าร่วมกิจกรรมมีการดำเนินกิจกรรมตามโครงการฟันสะอาด เหงือกแข็งแรง โดยกลุ่มเป้าหมายในการดำเนินกิจกรรมคือนักเรียนชั้นมัธยมศึกษาปีที่ 1ในโรงเรียนดังกล่าว</t>
  </si>
  <si>
    <t xml:space="preserve">      - โรงเรียนส่งผลการดำเนินงานแก่ผู้รับผิดชอบที่ รพร.นครไทย</t>
  </si>
  <si>
    <t xml:space="preserve">      - เจ้าหน้าที่ฝ่ายทันตสาธารณสุข/และเจ้าหน้าที่รพ.สต. ให้ความร่วมมือในการดำเนินกิจกรรมของโรงเรียน</t>
  </si>
  <si>
    <t xml:space="preserve">   2. โครงการส่งเสริมป้องกันทางทันตสาธารณสุขในคลินิกเด็กดี(WBC)</t>
  </si>
  <si>
    <t xml:space="preserve">      - ตรวจสุขภาพช่องปากเด็กที่มารับวัคซีนในายุ 6 เดือน ถึง 4 ปี</t>
  </si>
  <si>
    <t xml:space="preserve">       - ให้ความรู้ในการดูแลสุขภาพช่องปากแก่ผู้ที่พาเด็กมารับวัคซีน ในช่วงอายุ 6 เดือน ถึง 4 ปี</t>
  </si>
  <si>
    <t xml:space="preserve">       - เด็กช่วงอายุ 0 – 2 ปี 11เดือน 29 วัน ที่มารับวัคซีนได้รับการทาฟลูออไรด์อย่างน้อย 1 ครั้ง</t>
  </si>
  <si>
    <t xml:space="preserve">   3. โครงการประชุมเชิงปฏิบัติการครูอนามัยด้านทันตสาธารณสุขในโรงเรียนประถมศึกษา</t>
  </si>
  <si>
    <t>มิ.ย. ๕๗ - ส.ค. ๕๗</t>
  </si>
  <si>
    <t xml:space="preserve">      - จัดประชุมการให้ความรู้ด้านทันตสาธารณสุขและชี้แจงการบันทึกรายงานทันตสุขภาพของนักเรียนในโรงเรียนให้แก่ครูอนามัยในเขตอำเภอนครไทย จำนวน ๖๒ โรงเรียน</t>
  </si>
  <si>
    <t xml:space="preserve">      - ร่วมแลกเปลี่ยนเรียนรู้การดำเนินงานส่งเสริมด้านทันตสาธารณสุขแก่นักเรียนในโรงเรียน</t>
  </si>
  <si>
    <t xml:space="preserve">      - ออกนิเทศและติดตามการดำเนินงานทันตสาธารณสุขในโรงเรียนเขตอำเภอนครไทย จำนวน ๖๒ โรงเรียน</t>
  </si>
  <si>
    <t xml:space="preserve">   4. โครงการเครือข่ายโรงเรียนเด็กไทยฟันดี อ.นครไทย</t>
  </si>
  <si>
    <t>มิ.ย. ๕๗ – ส.ค. ๕๗</t>
  </si>
  <si>
    <t xml:space="preserve">      - กิจกรรมประชุมแลกเปลี่ยนเรียนรู้และติดตามผลการดำเนินงานด้านทันตสาธารณสุขในโรงเรียนของสมาชิกโรงเรียนเครือข่ายเด็กไทยฟันดี อ.นครไทยอย่างน้อยปีละ ๒ ครั้ง</t>
  </si>
  <si>
    <t xml:space="preserve">      - กิจกรรม / โครงการดำเนินงานส่งเสริมทันตสุขภาพในโรงเรียนสมาชิกเครือข่าย</t>
  </si>
  <si>
    <t xml:space="preserve">   5. โครงการพัฒนา อสม. งานบริการ ส่งเสริม ป้องกัน ทางทันตสาธารณสุข อำเภอนครไทย (แกนนำ อสม. เชี่ยวชาญฟันดี)</t>
  </si>
  <si>
    <t xml:space="preserve">      1.จัดประชุมเชิงปฏิบัติการ การดูแลสุขภาพช่องปากแก่แกนนำ อสม . เชี่ยวชาญฟันดี จำนวน 120 คน</t>
  </si>
  <si>
    <t xml:space="preserve">      2. แกนนำ อสม. มีความรู้และทักษะในการดูแลสุขภาพช่องปากของตนเอง สามารถให้การดูแลผู้อื่นได้/ค่าแปรงสีฟัน-ยาสีฟัน ชุดละ 50บาท</t>
  </si>
  <si>
    <t xml:space="preserve">      3. จัดทำสื่อโมเดลในการสอนเรื่องโรคในช่องปาก</t>
  </si>
  <si>
    <t xml:space="preserve">      4.แกนนำ อสม. เชี่ยวชาญฟันดี ดูแลสุขภาพช่องปากประชาชนที่อยู่ในความดูแลโดยเฉพาะกลุ่มเด็กประถมวัย กลุ่มผู้สูงอายุ กลุ่มผู้ป่วยโรคเรื้อรัง/ผู้พิการ</t>
  </si>
  <si>
    <t xml:space="preserve">      -ประกวด อสม. ดีเด่นด้านการดูแลสุขภาพช่องปากประชาชนที่อยู่ในความดูแลโดยเฉพาะกลุ่มเด็กประถมวัย กลุ่มผู้สูงอายุ กลุ่มผู้ป่วยโรคเรื้อรัง/ผู้พิการ</t>
  </si>
  <si>
    <t xml:space="preserve">   6. โครงการสำรวจสภาวะทันตสุขภาพ อำเภอนครไทย</t>
  </si>
  <si>
    <t xml:space="preserve">      1.ดำเนินการสำรวจสภาวะทันตสุขภาพของประชากรกลุ่มอายุ 3ปี, 12 ปี และผู้สูงอายุ 60 ปีขึ้นไป ในเขตอำเภอนครไทย/ค่าจ้างเหมาผู้เก็บข้อมูล 5,000 บาท</t>
  </si>
  <si>
    <t xml:space="preserve">      2. รายงานผลการสำรวจสภาวะทันตสุขภาพของประชากรกลุ่มอายุ 3ปี, 12 ปีและผู้สูงอายุ 60 ปีขึ้นไป ในเขตอำเภอนครไทย แก่สำนักงานสาธารณสุขจังหวัดพิษณุโลก เพื่อวางแผนดำเนินงานทันตสาธารณสุข</t>
  </si>
  <si>
    <t xml:space="preserve">   7. โครงการ “ยิ้มสดใส เด็กไทยฟันดี” อำเภอนครไทย</t>
  </si>
  <si>
    <t xml:space="preserve">      1.นักเรียนโรงเรียนประถมศึกษาในเขตอำเภอนครไทย ได้รับการตรวจฟันอย่างน้อยปีละ 1 ครั้ง</t>
  </si>
  <si>
    <t xml:space="preserve">      2.นักเรียนชั้น ป.1,ป.3 และ ป.6 ได้รับการตรวจฟันและลงบันทึกในแบบฟอร์ม/</t>
  </si>
  <si>
    <t xml:space="preserve">      3. ส่งเสริมให้โรงเรียนประถมศึกษาจัดกิจกรรมส่งเสริมสุขภาพช่องปากและสร้างเสริมสิ่งแวดล้อมที่เอื้อต่อการมีสุขภาพช่องปากที่ดี</t>
  </si>
  <si>
    <t xml:space="preserve">      4.ให้บริการเคลือบหลุมร่องฟัน อุดฟัน ขูดหินปูนตามผลการตรวจ โดยครูและในการเคลือบหลุมร่องฟัน</t>
  </si>
  <si>
    <t xml:space="preserve">   8. โครงการส่งเสริมป้องกันทางทันตสุขภาพในผู้สูงอายุ</t>
  </si>
  <si>
    <t xml:space="preserve">      1.จัดประชุมเชิงปฏิบัติการ การดูแลสุขภาพช่องปากแก่แกนนำผู้สูงอายุ (ชมรมผู้สูงอายุ) จำนวน 150 คน</t>
  </si>
  <si>
    <t xml:space="preserve">      2. แกนนำ ผู้สูงอายุ (ชมรมผู้สูงอายุ) มีความรู้และทักษะในการดูแลสุขภาพช่องปากของตนเอง สามารถให้การดูแลผู้อื่น</t>
  </si>
  <si>
    <t xml:space="preserve">   9. โครงการส่งเสริมป้องกันทางทันตสุขภาพในศูนย์พัฒนาเด็กเล็ก</t>
  </si>
  <si>
    <t xml:space="preserve">       - ออกตรวจนิเทศ ศูนย์พัฒนาเด็กเล็ก ปีละ 1 ครั้ง นิเทศการจัดกิจกรรมส่งเสริมทันตสุขภาพในศูนย์พัฒนาเด็กเล็ก</t>
  </si>
  <si>
    <t xml:space="preserve">      - ให้ทันตสุขศึกษาและตรวจสุขภาพช่องปากในเด็กก่อนวัยเรียน อย่างน้อยปีละ 1 ครั้ง</t>
  </si>
  <si>
    <t xml:space="preserve">      - ตรวจสุขภาพช่องปากเด็ก แนะนำให้ครูผู้ดูแลเด็กแจ้งผู้ปกครองพาเด็กที่มีปัญหาสุขภาพช่องปาก มารับการรักษาที่โรงพยาบาลแบบผสมผสาน</t>
  </si>
  <si>
    <t xml:space="preserve">      - ติดตามผลการมารับบริการ กรณีเด็กที่มีปัญหาสุขภาพช่องปาก ที่ให้ครูผู้ดูแลเด็ก/ผู้ปกครอง พามารับบริการรักษาแบบผสมผสาน</t>
  </si>
  <si>
    <t xml:space="preserve">   10. โครงการประชุมเชิงปฏิบัติการ การเรียนรู้การดำเนินงานส่งเสริมทันตสุขภาพในศูนย์พัฒนาเด็กเล็ก</t>
  </si>
  <si>
    <t xml:space="preserve">      - จัดประชุมเชิงปฏิบัติการ ทำฐานการเรียนรู้ในงานส่งเสริมทันตสุขภาพในศูนย์พัฒนาเด็กเล็ก- ศึกษาและแลกเปลี่ยนการดำเนินงานส่งเสริมทันตสุขภาพในศูนย์พัฒนาเด็กเล็ก จากศูนย์พัฒนาเด็กเล็กต้นแบบในงานส่งเสริมทันตสุขภาพ</t>
  </si>
  <si>
    <t xml:space="preserve">   11โครงการประชุมครูผู้ดูแลเด็ก และผู้ปกครองเด็ก ในการดูแลสุขภาพช่องปากเด็กก่อนวัยเรียนในศูนย์พัฒนาเด็กเล็ก</t>
  </si>
  <si>
    <t xml:space="preserve">      - ให้ความรู้ในการดูแลสุขภาพช่องปากแก่ครูผู้ดูแลเด็กและผู้ปกครองเด็ก</t>
  </si>
  <si>
    <t xml:space="preserve">      - ฝึกปฏิบัติให้ครูผู้ดูแลเด็กและผู้ปกครองเด็ก ตรวจฟันและแปรงฟันให้เด็กก่อนวัยเรียน</t>
  </si>
  <si>
    <t xml:space="preserve">   12. โครงการเฝ้าระวังฟันตกกระในเด็กประถมศึกษา ปี 2557</t>
  </si>
  <si>
    <t xml:space="preserve">      - ตรวจคัดกรองเพื่อเฝ้าระวังฟันตกกระ ในเด็กนักเรียน ชั้น ป.3 และ ป. 6 ในเขตอำเภอนครไทย โดยทันตบุคลากร อย่างน้อยปีละ 1 ครั้ง</t>
  </si>
  <si>
    <t xml:space="preserve">      - ชี้แจงแนวทางการดำเนินงาน ความรู้เรื่องฟันตกกระแก่ครูอนามัยโรงเรียนในการอบรมครูอนามัย</t>
  </si>
  <si>
    <t xml:space="preserve">      - คุณครูตรวจ ให้คำแนะนำและส่งต่อนักเรียนที่มีปัญหามารับบริการรักษาทางทันตกรรม รพร.นครไทย</t>
  </si>
  <si>
    <t xml:space="preserve">      - ทันตบุคลากรเข้าร่วมการอบรมเพื่อเฝ้าระวังฟันตกกระแนวทางการแก้ไขที่ถูกต้อง ตามการอบรมของสำนักงานสาธารณสุขจังหวัดและกองทันตสาธารณสุข (ถ้ามี)</t>
  </si>
  <si>
    <t xml:space="preserve">   13. โครงการตรวจเฝ้าระวังปริมาณฟลูออไรด์ในแหล่งน้ำ เขตอำเภอนครไทย</t>
  </si>
  <si>
    <t xml:space="preserve">      - ประสานงาน ขอส่งตรวจปริมาณฟลูออไรด์ในแหล่งน้ำ</t>
  </si>
  <si>
    <t xml:space="preserve">      - ชี้แจงแนวทางการดำเนินงาน และการเก็บ/จัดส่งน้ำ ให้แก่เจ้าหน้าที่สาธารณสุขในเขตอำเภอนครไทย จากโรงพยาบาลส่งเสริมสุขภาพตำบล/ศูนย์สุขภาพชุมชน ทั้ง 21 แห่ง ในการประชุมประจำเดือนของสำนักงานสาธารณสุขอำเภอนครไทย</t>
  </si>
  <si>
    <t xml:space="preserve">      - กำหนด/ออกเก็บน้ำในพื้นที่กลุ่มเป้าหมาย</t>
  </si>
  <si>
    <t xml:space="preserve">      - ส่งตรวจปริมาณฟลูออไรด์ในน้ำ</t>
  </si>
  <si>
    <t xml:space="preserve">      -แจ้ง/รายงานผลการตรวจปริมาณฟลูออไรด์ในน้ำ กลับสู้พื้นที่</t>
  </si>
  <si>
    <t xml:space="preserve">      - ตรวจเฝ้าระวังฟันตกกระ ในเด็กนักเรียน ชั้น ป.3 และ ป. 6 ในเขตอำเภอนครไทย โดยทันตบุคลากร ปีละ 1 ครั้ง</t>
  </si>
  <si>
    <t xml:space="preserve">   14. โครงการผู้พิการสุขภาพฟันดี ชีวีมีสุข หมู่ ๔ ตำบลนครไทย</t>
  </si>
  <si>
    <t xml:space="preserve">      - ออกสำรวจจำนวนผู้พิการในเขตพื้นที่เป้าหมาย</t>
  </si>
  <si>
    <t xml:space="preserve">      - เยี่ยมบ้าน ให้ทันตสุขศึกษาและสำรวจสุขภาพช่องปากของผู้พิการในเขตพื้นที่เป้าหมาย</t>
  </si>
  <si>
    <t xml:space="preserve">      -สำรวจผู้พิการและความต้องการการได้รับบริการทางทันตกรรมของผู้พิการ</t>
  </si>
  <si>
    <t xml:space="preserve">   15. โครงการทันตกรรมเพิ่มทวีเด็ดนักเรียนชั้นประถมศึกษาปีที่ ๑ อำเภอนครไทย</t>
  </si>
  <si>
    <t xml:space="preserve">       -บริการออกตรวจสุขภาพช่องปากนักเรียนชั้นประถมศึกษาปีที่ ๑</t>
  </si>
  <si>
    <t xml:space="preserve">       -บริการเคลือบหลุ่มร่องฟันในฟันกรามแท้ซี่ที่ ๑ แก่นักเรียนชั้นประถมศึกษาปีที่ ๑</t>
  </si>
  <si>
    <t xml:space="preserve">       -ให้ความรู้ทันตสุขศึกษาแก่เด็กนักเรียนชั้นประถมศึกษาปีที่ ๑</t>
  </si>
  <si>
    <t xml:space="preserve">       -เด็กนักเรียนชั้นประถมศึกษาปีที่ ๑ ได้รับการนัดหมายเพื่อรับการรักษา ณ คลินิกทันตกรรม รพร.นครไทย อย่างสมบูรณ์</t>
  </si>
  <si>
    <t xml:space="preserve">   16. โครงการอบรมผู้นำนักเรียนในงานทัตสาธารณสุข อำเภอนครไทย</t>
  </si>
  <si>
    <t xml:space="preserve">       -จัดอบรมผู้นำนักเรียน ชั้นประถมศึกษาปีที่ ๓-๕ อำเภอนครไทยจำนวน ๑๐๐ คน</t>
  </si>
  <si>
    <t xml:space="preserve">   17. โครงการโรงเรียนฟันสะอาด</t>
  </si>
  <si>
    <t xml:space="preserve">       -นิเทศติดตามดำเนินการโดยเจ้าหน้าที่ทันตสาธารณสุขและมีการแลกเปลี่ยนเรียนรู้แนวทางการดำเนินงานทันตสาธารณสุข</t>
  </si>
  <si>
    <t xml:space="preserve">   18. โครงการส่งเสริมป้องกันทางทันตสุขภาพในหญิงตั้งครรภ์</t>
  </si>
  <si>
    <t xml:space="preserve">      -ตรวจช่องปากหญิงตั้งครรภ์พร้อมลงบันทึกในแบบบันทึกและสมุดบันทึกสุขภาพแม่และเด็ก โดยทันตบุคลากร/เจ้าหน้าที่สาธารณสุข</t>
  </si>
  <si>
    <t xml:space="preserve">      -ให้ทันตสุขศึกษาและฝึกปฏิบัติการแปรงฟันโดยทันตบุคลากร/เจ้าหน้าที่สาธารณสุข และมอบชุดของขวัญคุณแม่รักฟัน</t>
  </si>
  <si>
    <t xml:space="preserve">      -ทำกลุ่มโรงเรียนพ่อแม่ทุกวันพุธที่ 1 ของเดือน(ในโรงพยาบาล) และออกหน่วยโรงเรียนพ่อแม่ตามรพ.สต.แต่ละตำบล ร่วมกับงานส่งเสริมสุขภาพและงานห้องคลอดให้ทันตสุขศึกษา,ย้อมคราบจุลินทรีย์</t>
  </si>
  <si>
    <t xml:space="preserve">      -ให้บริการรักษาทางทันตกรรมตามความจำเป็น เช่น ขูดหินปูน อุดฟัน ถอนฟัน กรณีสถานบริการไม่มีทันตบุคลากรให้ส่งต่อคลินิกทันตกรรม รพร.นครไทย</t>
  </si>
  <si>
    <t xml:space="preserve">   โครงการ " พัฒนาการดูแลสุขภาพผู้สูงอายุระยะยาวอำเภอนครไทย "</t>
  </si>
  <si>
    <t xml:space="preserve">      1.พัฒนาระบบการคัดกรองสุขภาพผู้สูงอายุ การส่งต่อ ช่องทางสื่อสารสนเทศและมีData Center ที่มีประสิทธิภาพ</t>
  </si>
  <si>
    <t xml:space="preserve">         1.1จัดทำทะเบียนจัดเก็บข้อมูล/รายงานฐานข้อมูลงานผู้สูงอายุในพื้นที่</t>
  </si>
  <si>
    <t xml:space="preserve">         1.2 มีตรวจสอบ/ทบทวนข้อมูลและประมวลผลงาน</t>
  </si>
  <si>
    <t xml:space="preserve">         1.3จัดตั้งศูนย์ข้อมูลอำเภอรวบรวม/สรุปรายงาน/วิเคราะห์/สื่อสารข้อมูลฯลฯ</t>
  </si>
  <si>
    <t xml:space="preserve">   2.พัฒนาศักยภาพระบบการดูแลผู้สูงอายุที่บ้าน(Home Health Care การดูแลช่วยเหลือผู้สูงอายุกลุ่มติดบ้าน,ติดเตียงในชุมชนที่มีคุณภาพ</t>
  </si>
  <si>
    <t xml:space="preserve">      2.1ประชุมและจัดทำแนวทางปฏิบัติ/Flow Chart</t>
  </si>
  <si>
    <t xml:space="preserve">      2.2มีแผน(Home Health Careและผู้สูงอายุกลุ่มติดบ้าน,ติดเตียง)ของคปสอ.</t>
  </si>
  <si>
    <t xml:space="preserve">      2.3มีการบันทึกข้อมูลลงในโปรแกรมHosxpPCUและรายงานข้อมูล(สสอ.,สสจ.)</t>
  </si>
  <si>
    <t xml:space="preserve">   3.พัฒนาศักยภาพอสม./แกนนำผู้สูงอายุในการดำเนินงานตำบลต้นแบบการดูแลสุขภาพผู้สูงอายุระยะยาว</t>
  </si>
  <si>
    <t xml:space="preserve">      3.1จัดอบรมผู้สูงอายุ และผู้ดูแล ให้มีความรู้ ความเข้าใจและทักษะในดูแลตนเอง(long term care)</t>
  </si>
  <si>
    <t xml:space="preserve">      3.2 ตรวจคัดกรองสุขภาพพระภิกษูสงฆ์เบื้องต้นอย่างน้อยปีละ1ครั้ง</t>
  </si>
  <si>
    <t xml:space="preserve">      3.3 ตรวจคัดกรองผู้สูงอายุต้นแบบที่มีสุขภาวะที่ดีในระดับรพ.สต./ตำบล</t>
  </si>
  <si>
    <t xml:space="preserve">   4.พัฒนาศักยภาพชมรมผู้สูงอายุให้ผ่านเกณฑ์ชมรมผู้สูงอายุคุณภาพ</t>
  </si>
  <si>
    <t xml:space="preserve">      4.1สร้างกระบวนการมีส่วนร่วม/เรียนรู้ร่วมกันเพื่อจัดทำแผนงาน/โครงการบรรจุในแผนเสน งปม อปท</t>
  </si>
  <si>
    <t xml:space="preserve">      4.2จัดทำทะเบียนชมรมผู้สูงอายุเป็นปัจจุบัน ครบถ้วน ถูกต้อง</t>
  </si>
  <si>
    <t xml:space="preserve">      4.3 สนับสนุน ชมรมผู้สูงอายุมีกิจกรรมอย่างต่อเนื่อง 1 ครั้ง/เดือนในหมู่บ้าน</t>
  </si>
  <si>
    <t xml:space="preserve">      4.4 จัดเวที ลปรร การส่งเสริมสุขภาพในบริบทชุมชน 3 ครั้ง/ปี/สถานบริการ</t>
  </si>
  <si>
    <t xml:space="preserve">      4.4 ประเมินชมรมผู้สูงอายุตามเกณฑ์ " ชมรมผู้สูงอายุคุณภาพ "</t>
  </si>
  <si>
    <t xml:space="preserve">      4.5 ประเมินวัดส่งเสริมสุขภาพตามเกณฑ์</t>
  </si>
  <si>
    <t>โครงการ " ส่งเสริมพฤติกรรมสุขภาพในโรงเรียนด้วยหลัก 3อ.2ส. "</t>
  </si>
  <si>
    <t xml:space="preserve">   1. จัดประชุมคณะทำงานเครือข่ายโรงเรียนส่งเสริมสุขภาพระดับอำเภอ</t>
  </si>
  <si>
    <t xml:space="preserve">   2.สนับสนุนให้โรงเรียนมีการดำเนินกิจกรรมด้านพฤติกรรมสุขภาพ 3อ.2ส. โดยการมีส่วนร่วมของรร ชุมชน</t>
  </si>
  <si>
    <t xml:space="preserve">   3. จัดระบบบริการสุขภาพเด็กวัยเรียน</t>
  </si>
  <si>
    <t xml:space="preserve">      3.1 ประสานครูอนามัยและทีมที่เกี่ยวข้อง</t>
  </si>
  <si>
    <t xml:space="preserve">      3.2 สำรวจข้อมูลโรงเรียน นักเรียน ในเขตรับผิดชอบ</t>
  </si>
  <si>
    <t xml:space="preserve">      3.3 ให้บริการการตรวจสุขภาพเบื้องต้น โดยแกนนำนร/ครู/จนทสส</t>
  </si>
  <si>
    <t xml:space="preserve">          - ชั่งน้ำหนัก วัดส่วนสูง ประเมินภาวะโชนาการและติดตามแก้ไขนักเรียนที่ตกเกณฑ์</t>
  </si>
  <si>
    <t xml:space="preserve">          - ตรวจคัดกรองคอพอกนักเรียน</t>
  </si>
  <si>
    <t xml:space="preserve">          - การสร้างเสริมภูมิคุ้มกันโรค ป.1 และ ป.6 ทุกคน</t>
  </si>
  <si>
    <t xml:space="preserve">          - สำรวจสภาวะสุขภาพ IQ EQ</t>
  </si>
  <si>
    <t xml:space="preserve">      3.4 .ให้การรักษาในรายที่ผิดปกติทุกรายและมีการส่งต่อตามระบบในรายที่เกินความสามารถ</t>
  </si>
  <si>
    <t xml:space="preserve">      3.5 .ติดตามผลการรักษา</t>
  </si>
  <si>
    <t xml:space="preserve">   4. จัดกิจกรรมเวทีแลกเปลี่ยนเรียนรู้ภาคีเครือข่าย ครู นักเรียน ผู้ปกครองโรงเรียนส่งเสริมพฤติกรรมสุขภาพ(3อ.2ส.)</t>
  </si>
  <si>
    <t xml:space="preserve">   5. ออกนิเทศ/ติดตาม สนับสนุนกระบวนงานเพื่อให้เกิดประสิทธิภาพและประเมินผลการดำเนินงาน</t>
  </si>
  <si>
    <t>โครงการพัฒนาระบบการป้องกันและควบคุมโรคเรื้อรัง เบาหวาน ความดันโลหิตสูงอำเภอนครไทย ปี 2557</t>
  </si>
  <si>
    <t xml:space="preserve">   1 คัดกรอง เบาหวาน ความดัน ฉับไว ครอบคลุมกลุ่มเป้าหมาย</t>
  </si>
  <si>
    <t xml:space="preserve">      1.1 เวทีสร้างความเข้าใจ และจัดทำแผนการคัดกรอง ในกลุ่มโรคไม่ตืดต่อ ปี 2556 และการลงข้อมูล ในโปรแกรมให้ถูกต้อง ครบถ้วน ในผู้รับผิดชอบงานโรคไม่ติดต่อทุกสถานบริการ</t>
  </si>
  <si>
    <t xml:space="preserve">      1.2 จัดกิจกรรมรณรงค์ให้ประชาชนกลุ่มเสี่ยง15 ปีขึ้นไปเข้ารับการตรวจคัดกรอง DM HTเพือเป็นการตรวจสุขภาพประจำปี เพื่อค้นหาความเสี่ยงและวางแผนจัดการความเสี่ย ง โดยดำเนินการบรูณาการร่วมกับ งานส่งเสริมสุขภาพโดยค้นหาความเสี่ยงในทุกกลุ่มวัย</t>
  </si>
  <si>
    <t xml:space="preserve">      1.3 ติดตามประเมินผลการคัดกรอง ความทันเวลาในการส่งข้อมูลและการคืนข้อมูลสู่ชุมชนปัจจัยเสี่ยงต่างๆ เพื่อนำไปพัฒนาต่อไป</t>
  </si>
  <si>
    <t xml:space="preserve">   2. ส่งเสริมการมีส่วนร่วมในการดูแลตนเองเพื่อป้องกันการเกิดโรครายใหม่ และชะลอการเกิดโรคแทรกซ้อนในผู้ป่วยเบาหวาน และความดันโลหิตสูง อำเภอนครไทย</t>
  </si>
  <si>
    <t xml:space="preserve">      1.พัฒนาด้านความรู้ด้วยการฟื้นฟูเรื่องการรักษาผู้ป่วยโรคเรื้อรังให้กับบุคลากรสาธารณสุขทุกระดับรวมทั้งส่งเสริมการพัฒนาทักษะนักปรับเปลี่ยนพฤติกรรมในชุมชนด้วยการจัดอบรมเกี่ยวกับแนวทางการปรับพฤติกรรม</t>
  </si>
  <si>
    <t xml:space="preserve">      2.กำหนดจัดกิจกรรมเพื่อให้กลุ่มเสี่ยงเกิดการปรับเปลี่ยน พฤติกรรมในทางที่ดีขึ้น ลดโอกาสเกิดโรคเรื้อรัง โดยทีมนักปรับเปลี่ยนพฤติกรรมของ รพ( ครู ก )เข้าเป็นพี่เลี้ยงช่วยในการจัดกิจกรรมในรพสตต่างๆ</t>
  </si>
  <si>
    <t xml:space="preserve">      3.ส่งเสริมการพัฒนาทักษะนักปรับเปลี่ยนพฤติกรรมน้องใหม่ (บุคลากรสาธารณสุข )ด้วยการจัดอบรมศักษาดูงานนอกสถานที่ ในพื้นที่ ที่ประสบความสำเร็จเกี่ยวกับแนวทางการปรับเปลี่ยนพฤติกรรมเพื่อให้บุคลากรเกิดความมั่นใจ และสามารถจัดกิจกรรมปรับเปลี่ยนพฤติกรรมได้อย่างถูกต้อ</t>
  </si>
  <si>
    <t xml:space="preserve">      4.กำหนดจัดกิจกรรมเพื่อให้กลุ่มเสี่ยงเกิดการปรับเปลี่ยน พฤติกรรมในทางที่ดีขึ้น ลดโอกาสเกิดโรคเรื้อรัง โดยทีมนักปรับเปลี่ยนพฤติกรรมของ รพ( ครู ก )เข้าเป็นพี่เลี้ยงช่วยในการจัดกิจกรรม</t>
  </si>
  <si>
    <t xml:space="preserve">      5 .จัดประชุม ผู้รับผิดชอบ ในการลงข้อมูล คัดกรอง ให้มีความครบถ้วน สมบูรณ์ พร้อมการตรวจสอบความถูกต้องในข้อมูล ทั้งงานบริการ งานคัดกรองฯ</t>
  </si>
  <si>
    <t xml:space="preserve">      6. จัดงานมหกรรมสุขภาพ ๓อ๒ส</t>
  </si>
  <si>
    <t xml:space="preserve">      7.จัดกิจกรรมแลกเปลี่ยนเรียนรู้ ด้านการพัฒนาคุณภาพ งาน NCDBest practice / นวัตกรรม นิทรรศการ ในงานมหกรรมคุณภาพอำเภอนครไทย</t>
  </si>
  <si>
    <t xml:space="preserve">   3. กลุ่มป่วยต้องชะลอการเกิดภาวะแทรกซ้อนแทรกซ้อนทบทวนแนวทางการดูแลรักษาผู้ป่วยเบาหวาน ความดันโลหิตสุง การคัดกรองภาวะแทรกซ้อนต่างๆการแปรผล การรักษาเบื้องต้น และการส่งต่อ</t>
  </si>
  <si>
    <t xml:space="preserve">      - การคัดกรองไตด้วย urine microalbuminโดยปีนี้ใช้เครื่องตรวจเพื่อช่วยอ่านผลให้รวดเร็วถูกต้องและแม่นยำ</t>
  </si>
  <si>
    <t xml:space="preserve">      - การคัดกรองเท้า ให้ทุกแห่งคัดกรองเบื้องต้นที่รพสตหากมีความเสี่ยงขั้น high risk ,moderate risk ให้ส่ง refer ด้วยซ้ำโดยนักกายภาพที่คลินิก DM ทุกวันอังคาร</t>
  </si>
  <si>
    <t xml:space="preserve">      - การคัดกรองจอประสาทตา</t>
  </si>
  <si>
    <t xml:space="preserve">         คัดกรองในคลินิกบริการที่รพร</t>
  </si>
  <si>
    <t xml:space="preserve">         คัดกรองที่ รพสต</t>
  </si>
  <si>
    <t xml:space="preserve">   4. กลุ่มเ กิดแทรกซ้อนได้รับการรักษาหรือส่งต่อที่เหมาะสม ทบทวนแนวทางการส่งต่อให้เชื่อมโยงกับรพศโดยเฉพาะกลุ่มผู้ป่วยที่มีภาวะแทรกซ้อนเรื้อรังต่างๆ ได้แก่ไตวาย, เบาหวานขึ้นตาและแผลเรื้อรังที่เท้า</t>
  </si>
  <si>
    <t xml:space="preserve">   5. พัฒนารูปแบบการการจัดบริการผู้ป่วยโรคเรื้อรังเพื่อลดปัญหาการเข้าถึงบริการและประชาชนได้รับบริการใกล้บ้านใกล้ใจ</t>
  </si>
  <si>
    <t xml:space="preserve">      1. ร่วมกันวางแผนกำหนดตารางการออกให้บริการคลินิกโรคเรื้อรังร่วมกับทีมสหวิชาชีพและ รพสต เครือข่าย</t>
  </si>
  <si>
    <t xml:space="preserve">      2. ทบทวนและปรับปรุงแนวทางการส่งต่อ ไป- กลับระหว่างรพ กับรพสตเพื่อให้เข้าใจและปฏิบัติได้ตรงกัน</t>
  </si>
  <si>
    <t xml:space="preserve">      3. ร่วมกันวางแผนในการพัฒนาองค์ความรู้สำหรับบุคลากรทุกระดับ เพื่อให้มความรู้ความเข้าใจเกี่ยวกับการดูแลรักษาผู้ป่วยโรคเรื้อรังเพื่อให้เข้าใจตรงกัน</t>
  </si>
  <si>
    <t xml:space="preserve">      4. จัดทีมสหวิชาชีพ ออกให้บริการในรพสต เครือข่ายตามตารางที่กำหนด 12 ครั้ง/เดือน 144 ครั้ง/ ปี</t>
  </si>
  <si>
    <t xml:space="preserve">      5. มีการติดตามนิเทศ เพื่อค้นหาปัญหาและปรับปรุงแก้ไขเป็นระยะทุก 1-2 เดือน</t>
  </si>
  <si>
    <t xml:space="preserve">      6. มีการประชุมเพื่อแลกเปลี่ยนเรียนรู้การพัฒนางานร่วมกันระหว่างทีมอย่างสม่ำเสมอทุกเดือน</t>
  </si>
  <si>
    <t>โครงการ คนนครไทย ห่างไกลมะเร็ง</t>
  </si>
  <si>
    <t xml:space="preserve">   พัฒนาทักษะและความรู้แก่ปชช</t>
  </si>
  <si>
    <t xml:space="preserve">      1. ให้ความรู้และสอนการตรวจมะเร็งเต้านมแก่อสม.วันประชุมอสม.ประจำเดือน</t>
  </si>
  <si>
    <t xml:space="preserve">      2. จัดทำสื่อให้ความรู้และการป้องกันโรคมะเร็ง</t>
  </si>
  <si>
    <t xml:space="preserve">      3. จัดเดือนต่อต้านมะเร็งแห่งชาติ</t>
  </si>
  <si>
    <t xml:space="preserve">      3.1 จัดนิทรรศการเรื่องโรคมะเร็ง รณรงค์เรื่องพฤติกรรมเสี่ยงและสัญญาณอันตรายทุกรพ.สต.(5 ทำ 5 ไม่ และ 7 สัญญาณอันตราย)</t>
  </si>
  <si>
    <t xml:space="preserve">   พัฒนาการจัดการฐานข้อมูลโรคมะเร็ง</t>
  </si>
  <si>
    <t xml:space="preserve">      1. จัดระบบการลงบันทึกและการจัดเก็บฐานข้อมูลการคัดกรองและข้อมูลผู้ป่วยโรคมะเร็ง</t>
  </si>
  <si>
    <t xml:space="preserve">      2. ติดตามการคีย์ข้อมูลการตรวจมะเร็ง ทุก 1 เดือน</t>
  </si>
  <si>
    <t xml:space="preserve">   พัฒนาระบบการจัดบริการ</t>
  </si>
  <si>
    <t xml:space="preserve">      1. คัดกรองค้นหากลุ่มเสี่ยงโรคมะเร็งที่เป็นปัญหาของพื้นที่</t>
  </si>
  <si>
    <t xml:space="preserve">         1.1 ออกคัดกรองมะเร็งปากมดลูก / เต้านม 70 % ของกลุ่มเป้าหมาย (20,952 คน ) แบ่งเป็นโซนโดยจนท.รพ.สต.และพยาบาลจากรพ.</t>
  </si>
  <si>
    <t xml:space="preserve">         1.2 คัดกรองมะเร็งลำไส้ แบบ Verbal Screening ในรพ.และรพสต. (กลุ่มอายุ 50 ปีขึ้นไป)</t>
  </si>
  <si>
    <t xml:space="preserve">      2. พัฒนาระบบการดูแลผู้ป่วยมะเร็งแบบประคับประคอง</t>
  </si>
  <si>
    <t xml:space="preserve">         1. ทบทวนแนวทางการดูแลผู้ป่วยมะเร็งและการจัดการความเจ็บปวด</t>
  </si>
  <si>
    <t xml:space="preserve">         2. พัฒนาความรู้แก่จนท.รพ.และเครือข่าย ฯ เกี่ยวกับการดูแลผู้ป่วยโรคมะเร็ง</t>
  </si>
  <si>
    <t xml:space="preserve">         3. จัดอบรมเยาวชนดูแลผู้ป่วยแบบประคับประคองในชุมชน</t>
  </si>
  <si>
    <t xml:space="preserve">      3. จัดกิจกรรมการดูแลแบบประคับประคองใน ชุมชนและในโรงพยาบาล</t>
  </si>
  <si>
    <t xml:space="preserve">         3.1 จัดสถานที่และทำพิธีขอขมาศพในรายที่เสียชีวิตในรพ.</t>
  </si>
  <si>
    <t xml:space="preserve">         3.2 จัดกิจกรรม Palliative Care รายกลุ่มในรพ.สต.</t>
  </si>
  <si>
    <t xml:space="preserve">      4. ส่งผู้ป่วยเยี่ยมบ้านใน Google Drive</t>
  </si>
  <si>
    <t xml:space="preserve">      5. ติดตามเยี่ยมบ้านผู้ป่วยโดยทีมสหวิชาชีพ รพ.และจนท.รพ.สต. / จิตอาสา / อปท.</t>
  </si>
  <si>
    <t xml:space="preserve">      6. ส่งต่อข้อมูลผู้ป่วยระหว่างเครือข่ายทางFTP ทุกเดือน</t>
  </si>
  <si>
    <t xml:space="preserve">      7. จัดตั้งธนาคารเครื่องมือ สำหรับผู้ป่วยที่ยากไร้เตรียมความพร้อมของผู้ป่วย และอุปกรณ์ที่จะนำไปใช้ต่อที่บ้าน เช่น เครื่องดูดเสมหะ</t>
  </si>
  <si>
    <t xml:space="preserve">      8. การติดตามญาติหลังผู้ป่วยเสียชีวิต</t>
  </si>
  <si>
    <t xml:space="preserve">      9. จัดกิจกรรมแลกเปลี่ยนเรียนรู้ผู้ดูแลในครอบครัวผู้ป่วยมะเร็ง</t>
  </si>
  <si>
    <t>พัฒนาระบบบริการผู้ป่วยโรคตา อำเภอนครไทย</t>
  </si>
  <si>
    <t xml:space="preserve">   1 จัดทำระบบการดูแลผู้ป่วยโรคตา อย่างต่อเนื่อง( Flow chart ) ได้แก่ การคัดกรอง การดูแลรักษาโดยพยาบาลเวชปฏิบัติทางตา ระบบการติดตามและการส่งต่อ</t>
  </si>
  <si>
    <t xml:space="preserve">   2 ร่วมกันวางแผนกับ รพ ศูนย์ ,รพศุภมิตรเสนาและ รพ.คริสเตียนมโนรมย์ในการค้นหาผู้ป่วยตาต้อกระจกเพื่อส่งต่อให้ได้รับการรักษาโดยเร็ว ดังนี้</t>
  </si>
  <si>
    <t xml:space="preserve">      - กลุ่มสูงอายุ VA &lt; 6/60 ส่งพบจักษุแพทย์รพศูนย์หากไม่สะดวกในการเดินทางไปรักษา นัดพบจักษุแพทย์ รพ.คริสเตียนมโนรมย์</t>
  </si>
  <si>
    <t xml:space="preserve">      - ทุกกลุ่มอายุที่มีปัญหาเรื่องสายตา ส่งตรวจ รพ ศุภมิตรเสนา</t>
  </si>
  <si>
    <t xml:space="preserve">   3. ค้นหาความผิดปกติทางตาในกลุ่มเจ้าหน้าที่ รพ. เช่นภาวะสายตาผิดปกติ ต้อหิน และการถ่ายจอประสาทตา</t>
  </si>
  <si>
    <t xml:space="preserve">   4 วางแผนร่วมกับเจ้าหน้าที่คลินิกพิเศษ (ARV) เพื่อค้นหาผู้ป่วย ที่เกิดภาวะติดเชื้อฉวยโอกาสทางตาเพื่อการส่งต่อรักษาที่เหมาะสม</t>
  </si>
  <si>
    <t xml:space="preserve">   5 จัดหาอุปกรณ์ที่ได้มาตรฐาน เที่ยงตรง เพื่อใช้ประเมินความผิดปกติของระดับสายตา ผู้ป่วยได้อย่างแม่นยำและมีคุณภาพ</t>
  </si>
  <si>
    <t xml:space="preserve">   4. การตรวจคัดกรองจอประสาทตาในผู้ป่วย กลุ่มเสี่ยงต่างๆ</t>
  </si>
  <si>
    <t xml:space="preserve">       - ร่วมกับเจ้าหน้าที่คลินิกพิเศษ (ARV) เพื่อค้นหาผู้ป่วย</t>
  </si>
  <si>
    <t xml:space="preserve">       - กำหนดตารางการคัดกรองตาต้อกระจก / จอประสาทตาร่วมกับ NCD รพสตในกลุ่มผู้ป่วยเบาหวานเบาหวาน</t>
  </si>
  <si>
    <t xml:space="preserve">   5.พัฒนารูปแบบการจัดเก็บข้อมูลการตัดกรองทั้งจากภายนอก (รพ. ศุภมิตรเสนา) และข้อมูลภายใน (รพสต. และ รพ.) ให้เป็นระบบ เชื่อมต่อ และใช้ประโยชน์ได้ง่าย</t>
  </si>
  <si>
    <t>โครงการพัฒนาคุณภาพการดูแลผู้ป่วยโรคถุงลมปอดโป่งพอง(COPD )และโรคหืด (Asthma)</t>
  </si>
  <si>
    <t xml:space="preserve">   1. พัฒนาศักยภาพบุคลากร</t>
  </si>
  <si>
    <t xml:space="preserve">      พัฒนาองค์ความรู้เจ้าหน้าที่ด้วยการจัดอบรมฟื้นฟูวิชาการเรื่องการดูแลผู้ป่วย COPD Asthmaผู้ใหญ่ การดูแลผู้ป่วย asthma , เด็กและวัยรุ่น การฟื้นฟูสมรรถภาพปอด</t>
  </si>
  <si>
    <t xml:space="preserve">      ส่งเจ้าหน้าที่ฝึกอบรมที่สมาคมอุรเวชช์ แห่งประเทศไทยเพื่อฝึกทักษะการตรวจสมรรถภาพปอดที่ถูกต้อง</t>
  </si>
  <si>
    <t xml:space="preserve">   2. พัฒนาระบบบริการ</t>
  </si>
  <si>
    <t xml:space="preserve">      2.1 ทบทวนทีมคณะกรรมการพัฒนาดูแลผู้ป่วย COPD Asthma ระดับ รพ ร่วมกันวางแผนในการดำเนินงานพัฒนาระบบการดูแลผู้ป่วย COPD asthma</t>
  </si>
  <si>
    <t xml:space="preserve">      2.2. จัดระบบริการดูแลผู้ป่วย COPD Asthma ในผู้ใหญ่</t>
  </si>
  <si>
    <t xml:space="preserve">         2.2.1 การคัดกรองกลุ่มเสี่ยงต่อการเกิดโรคถุงลมปอดโป่งพอง (กลุ่มสูบบุหรี่ )เพื่อส่งเข้าคลินิกอดบุหรี่</t>
  </si>
  <si>
    <t xml:space="preserve">             - ซักประวัติการสูบบุหรี่ผู้รับบริการที่มา รพ ทุกราย โดยใช้หลัก 2 A หากพบผู้ป่วยที่ต้องการเลิกให้ส่งเข้าคลินิกอดบุหรี่ทุกราย</t>
  </si>
  <si>
    <t xml:space="preserve">            - ประสานงานกับคลินิกอดบุหรี่ เพื่อวางแผนการรักษาต่อ</t>
  </si>
  <si>
    <t xml:space="preserve">         2.2.2 การพัฒนาการตรวจวินิจฉัยด้วย เครื่องตรวจสมรรถภาพปอด( spirometry )และเพิ่มการฟื้นฟูสมรรถภาพปอด</t>
  </si>
  <si>
    <t xml:space="preserve">         2.2.3 จัดบริการตรวจสมรรถปอดในคลินิกโดยจัดลำดับการตรวจตามความเร่งด่วน</t>
  </si>
  <si>
    <t xml:space="preserve">         2.2.4จัดโปรแกรมฟื้นฟูสมรรถภาพปอด ด้วยการสอนสาธิตการออกกำลังกายพร้อม ประเมินสมรรถภาพปอดด้วยการเดิน 6MW( six minute walk )</t>
  </si>
  <si>
    <t xml:space="preserve">   3. จัดระบบบริการการดูแลรักษาโรคหืด (asthma )ในเด็กและวัยรุ่น</t>
  </si>
  <si>
    <t xml:space="preserve">      3.1 ปรับปรุง CPG ,จัดทำFlow chat และทำระบบ การดูแลผู้ป่วยแบบ care mapของ OPD และ IPD ผู้ป่วย asthma ในเด็กและวัยรุ่น</t>
  </si>
  <si>
    <t xml:space="preserve">      3.2 กำหนดผู้ป่วยทุกรายที่มารับบริการที่คลินิก ได้ผ่านขั้นตอนflow chart ทุกขั้นตอน</t>
  </si>
  <si>
    <t xml:space="preserve">      3.3 จัดทำสื่อเพื่อใช้ในการให้ความรู้และคำปรึกษาแก่ผู้ป่วยและครอบครัวทั้ง OPD และ IPD</t>
  </si>
  <si>
    <t xml:space="preserve">      3.4 จัดสุขศึกษารายกลุ่มในการให้ความรู้เรื่อง การดูแลรักษาโรคหืดเบื้องต้นและการใช้อุปกรณ์พ่นยาให้แก่ผู้ป่วยและครอบครัว รวมทั้งจัดประเมินผลความรู้ในการดูแลตนเองโดยจะจัดที่คลินิกasthma เด็กทุกวันพุธช่วงเช้า</t>
  </si>
  <si>
    <t xml:space="preserve">      3.5 พัฒนาการตรวจติดตามการรักษาด้วยการสร้าง follow up form ขึ้น</t>
  </si>
  <si>
    <t xml:space="preserve">   1. ประชุมแต่งตั้งคณะทำงานสหวิชาชีพระดับอำเภอพัฒนาระบบบริการและมาตรฐาน</t>
  </si>
  <si>
    <t xml:space="preserve">      1.1ศึกษาดูงานระบบการบริการผู้ป่วยโรคไตวายเรื้อรัง</t>
  </si>
  <si>
    <t xml:space="preserve">      1.2พัฒนาศักยภาพเจ้าหน้าที่เครือข่ายในการดูแลผู้ป่วยโรคไตวายเรื้อรัง</t>
  </si>
  <si>
    <t xml:space="preserve">   2. จัดตั้งคลินิก และกำหนดให้งานผู้ป่วยนอก รับผิดชอบคลินิกทุกวันอังคารสัปดาห์ที่ 2 และ 4</t>
  </si>
  <si>
    <t xml:space="preserve">   3. จัดทำแนวทางการคัดเลือกผู้ป่วยที่มีความเสี่ยงสูงต่อ การเป็นโรคไตเรื้อรังเข้ารักษาในคลินิกโรคไตเรื้อรัง</t>
  </si>
  <si>
    <t xml:space="preserve">   4. จัดทำแนวทางการรักษาผู้ป่วยโรคไตเรื้อรัง อำเภอนครไทยโดยทีมสหวิชาชีพ</t>
  </si>
  <si>
    <t xml:space="preserve">   5. ทีมสหวิชาชีพ ประกอบด้วย อายุรแพทย์, เภสัชกร, พยาบาล และโภชนากร กำหนดแนวทางในการให้ความรู้ (Education Program) ให้กับผู้ป่วยและครอบครัว</t>
  </si>
  <si>
    <t xml:space="preserve">   7. การติดตามดูแลผู้ป่วยโรคไตอย่างต่อเนื่อง โดยการมีส่วนร่วม ของเครือข่ายจิตอาสาโรคเรื้อรัง</t>
  </si>
  <si>
    <t xml:space="preserve">   8. จัดทำแนวทางการส่งต่อผู้ป่วยโรคไตวายเรื้อรังไปยังรพ.ที่มีศักยภาพที่สูงกว่า</t>
  </si>
  <si>
    <t xml:space="preserve">   9. จัดทำสื่อการเรียนรู้เกี่ยวกับโรคไตวายเรื้อรังหลากหลายรูปแบบ เช่น แผ่นพับ, ไวนิล, VCD.</t>
  </si>
  <si>
    <t xml:space="preserve">   10. การเสริมพลังผู้ป่วยและครอบครัว โดยใช้กระบวนการปรับเปลี่ยนพฤติกรรม </t>
  </si>
  <si>
    <t xml:space="preserve">   11. จัดทำระบบฐานข้อมูลผู้ป่วยโรคไตวายเรื้อรังเพื่อใช้ในการ วิเคราะห์ข้อมูลจัดทำฐานข้อมูลผู้ป่วยกลุ่มเสียง (Pt Cr. /GFR เกินเกณฑ์ )</t>
  </si>
  <si>
    <t>โครงการส่งเสริมพฤคิกรรมความปลอดภัยในชุมชน ปี 2557</t>
  </si>
  <si>
    <t xml:space="preserve">   1.พัฒนาศักยภาพภาคีเครือข่ายและสร้างเสริมการมีส่วนร่วมของภาคีเครือข่าย</t>
  </si>
  <si>
    <t xml:space="preserve">      1.1 แต่งตั้งคณะกรรมการระดับอำเภอและประชุมเพื่อจัดทำแผนหาแนวทางแก้ไขปัญหาในพื้นที่ร่วมกัน 2ครั้ง/ปี</t>
  </si>
  <si>
    <t xml:space="preserve">      1.2 ส่งต่อข้อมูลผู้รับบริการด้านการแพทย์ฉุกเฉินให้กับองค์กรปกครองท้องถิ่น แบบรายเดือน</t>
  </si>
  <si>
    <t xml:space="preserve">      1.3 การประชาสัมพันธ์เผยแพร่ความรู้กับ อปท.การจัดกิจกรรม รณรงค์เผยแพร่ความรู้และสร้างเสริมพฤติกรรมป้องกันอุบัติเหตุร่วมกับท้องถิ่น</t>
  </si>
  <si>
    <t xml:space="preserve">          -สำรวจและเฝ้าระวังจุดเสี่ยงที่เกิดอุบัติเหตุจราจรและแหล่งน้ำ</t>
  </si>
  <si>
    <t xml:space="preserve">          -รณรงค์ สร้างเสริมพฤติกรรมป้องกันอุบัติเหตุทางถนนและจมน้ำ(อายุช่วง 0- 15 ปี)</t>
  </si>
  <si>
    <t xml:space="preserve">      1.4 จัดกิจกรรมแลกเปลี่ยนเรียนรู้ กลุ่มเป้าหมาย นักเรียน ประชาชน 300 คน</t>
  </si>
  <si>
    <t xml:space="preserve">      1.5 กิจกรรม EMS RALLY เวทีแลกเปลี่ยนเรียนรู้ใน Frist Responder กลุ่มเป้าหมาย 8 ทีมทีมละ 10 คน รวม 80คนx2 วัน</t>
  </si>
  <si>
    <t xml:space="preserve">   2.พัฒนาศักยภาพบุคลากร</t>
  </si>
  <si>
    <t xml:space="preserve">       -อบรมการช่วยฟื้นคืนชีพขั้นสูงจำนวน 2 รุ่นๆละ1วันX70คน</t>
  </si>
  <si>
    <t xml:space="preserve">       -อบรมการช่วยฟื้นคืนชีพขั้นพื้นฐานจำนวน 2 รุ่นๆละ1วันX70คน รวม 280 คน</t>
  </si>
  <si>
    <t xml:space="preserve">   3. พัฒนาระบบบริการ</t>
  </si>
  <si>
    <t xml:space="preserve">      3.1 พัฒนาระบบการรับและส่งต่อผู้ป่วยอำเภอนครไทย</t>
  </si>
  <si>
    <t xml:space="preserve">         1.ประชุมและแต่งตั้ง คณะกรรมการระบบการรับ-ส่งต่อ</t>
  </si>
  <si>
    <t xml:space="preserve">         2.การจัดทำแผนพัฒนาคุณภาพและจัดทำเกณฑ์การประเมิน การประเมินและแนวทางการประสานงานให้เชื่อมโยงกับเครือข่ายบริการ,จัดตั้งศูนย์ระบบการรับ-การส่งต่อ-การส่งกลับ</t>
  </si>
  <si>
    <t xml:space="preserve">         3.พัฒนาระบบข้อมูลรายงาน ด้วยระบบHOsXP</t>
  </si>
  <si>
    <t xml:space="preserve">      3.2 การเตรียมความพร้อมรับมือกับภาวะฉุกเฉินด้านสาธารณภัย</t>
  </si>
  <si>
    <t xml:space="preserve">         - จัดซ้อมแผนรับสาธารณภัยร่วมกับภาคีเครือข่ายแหล่งท่องเที่ยว /พื้นที่zone จุดเสี่ยง 1ครั้ง/ปี</t>
  </si>
  <si>
    <t xml:space="preserve">         - การจัดซ้อมแผนอุบัติภัยหมู่ในโรงพยาบาลเพื่อเตรียมความพร้อมรับ 1ครั้ง / ปี</t>
  </si>
  <si>
    <t xml:space="preserve">         - การสรุปและถอดบทเรียนจากการซ้อมแผนหรือปฏิบัติจริง</t>
  </si>
  <si>
    <t xml:space="preserve">   4. เวทีแลกเปลี่ยนเรียนรู้การดำเนินงาน</t>
  </si>
  <si>
    <t xml:space="preserve">      4.1 EMS สัญจร และ จัดเวทีแลกเปลี่ยนเรียนรู้ เครือข่าย</t>
  </si>
  <si>
    <t xml:space="preserve">          - Conference Dead case</t>
  </si>
  <si>
    <t xml:space="preserve">         - นิเทศ/ติดตามการดำเนินงานกู้ชีพกู้ภัย .อปพร.เครือข่ายบริการ</t>
  </si>
  <si>
    <t xml:space="preserve">      4.2 การสรุปและถอดบทเรียนร่วมกับภาคีเครือข่าย</t>
  </si>
  <si>
    <t>1 day?</t>
  </si>
  <si>
    <t xml:space="preserve">   1.เฝ้าระวังการเกิดโรค ประชาสัมพันธ์ ส่งเสริมการมีส่วนร่วมของชุมชนในการจัดการสุขภาพ</t>
  </si>
  <si>
    <t xml:space="preserve">      1.1จัดกิจกรรมรณรงค์และประชาสัมพันธ์อาการโรคหลอดเลือดหัวใจเข้าช่องทางด่วน ประชาสัมพันธ์ทางวิทยุกระจายเสียง อาการโรคหลอดเลือดหัวใจที่ควรมาพบแพทย์ทันที</t>
  </si>
  <si>
    <t xml:space="preserve">      1.2 การตรวจคัดกรองภาวะแทรกซ้อนโรคเรื้อรัง ในคลินิคกลุ่มเสี่ยง กลุ่มป่วย DM HT</t>
  </si>
  <si>
    <t xml:space="preserve">      1.3 พัฒนาระบบข้อมูลรายงานผู้ป่วยกลุ่มเสี่ยง เชื่อมข้อมูลงานNCD ,Hos XP</t>
  </si>
  <si>
    <t xml:space="preserve">   2. พัฒนาศักยภาพบุคลากร เครือข่าย</t>
  </si>
  <si>
    <t xml:space="preserve">      2.1 ร่วมสร้างแกนนำชุมชน อาสาฉุกเฉินชุมชนรายใหม่ มีส่วนร่วมในการดูแลกลุ่มเสี่ยงเพื่อลดการเกิดโรค</t>
  </si>
  <si>
    <t xml:space="preserve">      2.2 การตรวจคัดกรองภาวะแทรกซ้อนโรคเรื้อรัง ในคลินิคกลุ่มเสี่ยง กลุ่มป่วย DM HT</t>
  </si>
  <si>
    <t xml:space="preserve">      2.3 จัดเวทีแลกเปลี่ยนเรียนรู้การดูแลผู้ป่วย Acute coronary Syndrome</t>
  </si>
  <si>
    <t xml:space="preserve">         2.3.1ทักษะการประเมิน และการดูแลระหว่างส่งต่อ การบริหารยาStreptokinase สำหรับทีมพยาบาล จำนวน 2 รุ่น x 40 คน</t>
  </si>
  <si>
    <t xml:space="preserve">         2.3.2ประเมินสมรรถนะ ทักษะ พยาบาลทุกหน่วยงานในการดูแลรักษาพยาบาลผู้ป่วย ปรับปรุงVCD สื่อการเรียนรู้ การดูแลผู้ป่วย การบริหารยา การส่งต่อ</t>
  </si>
  <si>
    <t xml:space="preserve">   2.4 ฟังวิชาการฟื้นฟูการดูแลผู้ป่วยACS การแปลผลEKGที่รพ.พุทธชินราชและมหาลัยนเรศวร</t>
  </si>
  <si>
    <t xml:space="preserve">   3.พัฒนาระบบบริการ</t>
  </si>
  <si>
    <t xml:space="preserve">      3.1 พัฒนาแนวทางการดูแลผู้ป่วยSTEMI การดูแลส่งต่อแบบประเมินการให้ยาละลายลิ่มเลือด การดูแลผู้ป่วยโดยใช้ Standing Orderระบบการประสานงานแพทย์เฉพาะทางด้านอายุรกรรม และแพทย์เฉพาะทาง รพ.พุทธชินราช</t>
  </si>
  <si>
    <t xml:space="preserve">      3.2 พัฒนาการจัดเก็บข้อมูล AMI พร้อมส่งข้อมูลให้เครือข่ายบริการเพื่อติดตามและให้การดูแลอย่างต่อเนื่อง</t>
  </si>
  <si>
    <t xml:space="preserve">      3.3 จัดทำเพลงประกอบท่าเน้นให้ผู้ป่วยกลุ่มโรคเรื้อรังมีความรู้เกี่ยวกับ อาการที่มาโรงพยาบาล ให้เข้าถึงระบบการแพทย์ฉุกเฉินได้อย่างรวดเร็ว EMS Member Club</t>
  </si>
  <si>
    <t xml:space="preserve">      3.4 การจัดเครื่อง EKG Mobile พร้อมกับออกรับผู้ป่วยฉุกเฉิน</t>
  </si>
  <si>
    <t xml:space="preserve">   4.พัฒนาระบบข้อมูลสารสนเทศ</t>
  </si>
  <si>
    <t xml:space="preserve">      4.1พัฒนาระบบข้อมูลรายงานผู้ป่วยกลุ่มเสี่ยง เชื่อมข้อมูลงานNCD ,Hos XP</t>
  </si>
  <si>
    <t xml:space="preserve">      4.2 การจัดเก็บข้อมูล พร้อมส่งข้อมูลให้เครือข่ายบริการสุขภาพเพื่อติดตามผลการรักษา และการดูแลต่อเนื่อง</t>
  </si>
  <si>
    <t>โครงการพัฒนาระบบบริการการดูแลผู้ป่วยโรคหลอดเลือดสมอง((Acute Ischemic stroke)</t>
  </si>
  <si>
    <t xml:space="preserve">   1. พัฒนาระบบข้อมูลสารสนเทศและ เฝ้าระวังการเกิดโรค</t>
  </si>
  <si>
    <t xml:space="preserve">      1.1จัดกิจกรรมรณรงค์และประชาสัมพันธ์อาการโรคหลอดเลือดสมองเข้าช่องทางด่วน ประชาสัมพันธ์ทางวิทยุกระจายเสียง ทำโปสเตอร์ ซีดี อาการโรคหลอดเลือดสมองที่ควรมาพบแพทย์ทันที</t>
  </si>
  <si>
    <t xml:space="preserve">      1.2 พัฒนาระบบข้อมูลรายงานผู้ป่วยกลุ่มเสี่ยง เชื่อมข้อมูลงานNCD ,Hos XP</t>
  </si>
  <si>
    <t xml:space="preserve">      1.3 พัฒนาระบบข้อมูลการส่งต่อข้อมูลและสะท้อนกลับปัญหาของแต่ละเครือข่าย และส่งข้อมูลย้อนกลับให้คลินิคโรคเรื้อรังการติดตามผลการรักษาผู้ป่วยหลังส่งต่อ</t>
  </si>
  <si>
    <t xml:space="preserve">   2. ส่งเสริมการมีส่วนร่วมของชุมชนในการจัดการสุขภาพ(ร่วมทีมNCD/รพสต/ทีมกายภาพ)</t>
  </si>
  <si>
    <t xml:space="preserve">      2.1 ร่วมสร้างแกนนำชุมชน มีส่วนร่วมในการดูแลกลุ่มเสี่ยงเพื่อลดการเกิดโรค</t>
  </si>
  <si>
    <t xml:space="preserve">      2.2 นิเทศ/ติดตามการดำเนินงานกู้ชีพกู้ภัย อสม.อปพร. และจิตอาสาดูแลผู้ป่วย โรคเรื้อรัง โรคหลอดเลือดสมอง เครือข่ายบริการ(ร่วมกับนักกายภาพ)</t>
  </si>
  <si>
    <t xml:space="preserve">   3.พัฒนาศักยภาพบุคลากรและระบบการจัดการผู้ป่วย Acute Ischemic stroke</t>
  </si>
  <si>
    <t xml:space="preserve">      3.1 ทบทวน/ปรับCare map เพื่อมาตรฐานการดูแลผู้ป่วยโรคหลอดเลือดสมองได้รับความปลอดภัย</t>
  </si>
  <si>
    <t xml:space="preserve">      3.2 มีการซ้อมแผน stroke fast track</t>
  </si>
  <si>
    <t xml:space="preserve">      3.3 จัดทำ stroke corner ในผู้ป่วยใน</t>
  </si>
  <si>
    <t xml:space="preserve">      3.4 การตรวจคัดกรองภาวะแทรกซ้อนโรคเรื้อรัง ในคลินิคกลุ่มเสี่ยง กลุ่มป่วย DM HT พยาบาลคัดกรอง Stroke ในกลุ่มผู้ป่วย DM HT ทุกราย</t>
  </si>
  <si>
    <t xml:space="preserve">      3.5 จัดเวทีแลกเปลี่ยนเรียนรู้การดูแลผู้ป่วย ณ จุ ดเกิดเหตุ stroke fast trackและการดูแลฟื้นฟูสุขภาพผู้ป่วยอัมพฤกษ์/อัมพาตstroke alert ให้ครอบคลุมทั้งเครือข่าย</t>
  </si>
  <si>
    <t xml:space="preserve">         3.5.1 สำหรับทีมพยาบาล จำนวน 1 รุ่น x 60 คน</t>
  </si>
  <si>
    <t xml:space="preserve">         3.5.2 ทีมกู้ชีพกู้ภัย อสม.อปพร.และจิตอาสา 1 รุ่น x 80 คน</t>
  </si>
  <si>
    <t xml:space="preserve">   3.6 ออกเยี่ยมบ้านผู้ป่วยอย่างต่อเนื่อง 2ครั้ง/สัปดาห์ต่อเนื่องจำนวน 6 สัปดาห์ต่อคน</t>
  </si>
  <si>
    <t>โครงการ สุขภาพจิตดี ตามวิถีชุมชน อำเภอนครไทยสร้างการมีส่วนร่วมของเครือข่ายชุมชน</t>
  </si>
  <si>
    <t xml:space="preserve">   1. ประชุม ท้องถิ่น(อบต./อบท.) รพสต.อบรมผู้ดูแลผู้ป่วยผู้ป่วยจิตเวชและครอบครัว</t>
  </si>
  <si>
    <t xml:space="preserve">   2. สำรวจผู้ป่วยจิตเวชที่ยังไม่ได้รับบับรองความพิการ/ยังไม่ได้รับความช่วยเหลือจากท้องถิ่น</t>
  </si>
  <si>
    <t xml:space="preserve">   3. ร่วมกับชุมและท้องถิ่นในการดูแลผู้ป่วยจิตเวชเร่ร่อนในด้านการรักษา การส่งต่อ การหาที่พักพิง(สถานสงเคราะห์) ในรายที่ไม่มีญาติ</t>
  </si>
  <si>
    <t xml:space="preserve">   4. ตั้งกลุ่มดูแลผู้ป่วยจิตเวชเร่ร่อน ในแต่ละพื้นที่เพื่อให้ความช่วยเหลืออย่างรวดเร็ว</t>
  </si>
  <si>
    <t xml:space="preserve">   5. ประชาสัมพันธ์ พรบ.สุขภาพจิต ให้ผู้นำชุมชน ท้องถิ่นและประชาชนในพื้นที่ได้รับทราบ</t>
  </si>
  <si>
    <t xml:space="preserve">   6. สรุปผลการดำเนินงานร่วมกับท้องถิ่น/รพสต.</t>
  </si>
  <si>
    <t xml:space="preserve">   7. พัฒนาศักยภาพบุคลากรและระบบการให้การปรึกษา</t>
  </si>
  <si>
    <t xml:space="preserve">      1. ประชุมคณะกรรมการ ให้การปรึกษา คปสอ.นครไทยเพื่อติดตามความก้าวหน้า ในการให้การปรึกษาในผู้มีปัญหาสุขภาพต่างๆ และปัญหา อุปสรรค</t>
  </si>
  <si>
    <t xml:space="preserve">      2. อบรมฟื้นฟู การให้การปรึกษา</t>
  </si>
  <si>
    <t xml:space="preserve">      3. ปรับปรุงแบบบันทึกการให้การปรึกษา</t>
  </si>
  <si>
    <t xml:space="preserve">   8. พัฒนาระบบบริการงานสุขภาพจิต</t>
  </si>
  <si>
    <t xml:space="preserve">      1. บริการคัดกรองปัญหาสุขภาพจิต คัดกรองป้องกันและแก้ไขการฆ่าตัวตาย</t>
  </si>
  <si>
    <t xml:space="preserve">         1.1 ประเมิน 2Q,9Q,8Q ,Group Psychotherapy</t>
  </si>
  <si>
    <t xml:space="preserve">         1.2 ตรวจ วินิจฉัย/ทดสอบบุคลิกภาพ ในผู้ที่มีความเสี่ยงต่อการฆ่าตัวตาย/ซึมเศร้า เพื่อตรวจหาความผิดปกติทางจิต</t>
  </si>
  <si>
    <t xml:space="preserve">      2. พัฒนาระบบดูแลรักษาผู้ป่วยสุขภาพจิตและจิตเวช</t>
  </si>
  <si>
    <t xml:space="preserve">         2.1 จัดบริการตรวจรักษาผู้ป่วยจิตเวช และผู้ที่มีปัญหาสุขภาพจิตในพื้นที่บริการอำเภอนครไทย นำร่อง 5 ตำบลได้แก่ ตำบลบ้านพร้าว ตำบลบ่อโพธิ์ ตำบลห้วยเฮี๊ย ตำบลบ้านแยงและนาบัว</t>
  </si>
  <si>
    <t xml:space="preserve">         2.2 ติดตามเยี่ยมบ้านผู้ป่วยที่มีปัญหาซับซ้อน</t>
  </si>
  <si>
    <t xml:space="preserve">         2.3 Focus group ในกลุ่มผู้ป่วยและผู้ดูแล เพื่อค้นหา สาเหตุและแก้ไขปัญหา ผู้ป่วยอาการกำเริบ</t>
  </si>
  <si>
    <t xml:space="preserve">         2.4 R2R เพื่อค้นหา สาเหตุและแก้ไขปัญหา ผู้ป่วยจิตเวชอาการกำเริบ</t>
  </si>
  <si>
    <t xml:space="preserve">      3. การส่งเสริมสุขภาพจิตในวัยรุ่นหญิงเพื่อแก้ไขปัญหาพฤติกรรมที่ไม่เหมาะสม</t>
  </si>
  <si>
    <t xml:space="preserve">         1.ประสานโรงเรียน/สถานศึกษา เพื่อคัดกรองปัญหาสุขภาพจิตในวัยรุ่นหญิง</t>
  </si>
  <si>
    <t xml:space="preserve">         2 .ประเมินด้านบุคลิกภาพ ความสัมพันธ์ด้านต่างๆ</t>
  </si>
  <si>
    <t xml:space="preserve">         3.Focus Group ในวัยรุ่นหญิง เพื่อหาสาเหตุ แนวทางการแก้ไข</t>
  </si>
  <si>
    <t xml:space="preserve">         4.R2R เพื่อแก้ไขปัญหาสุขภาพจิตในวัยรุ่นหญิงเพื่อแก้ไขปัญหาการฆ่าตัวตาย เครียด ซึมเศร้าการตั้งครรภ์ การมีเพศสัมพันธ์ก่อนวัยอันควร</t>
  </si>
  <si>
    <t xml:space="preserve">   9. พัฒนาระบบข้อมูลและสารสนเทศงานสุขภาพจิต จัดระบบศูนย์ขอ้มูลผู้ป่วยสุขภาพจิต และระบบติดตามการรักษ</t>
  </si>
  <si>
    <t>โครงการปรับเปลี่ยนพฤติกรรมลด ละ เลิกดื่มสุรา บุหรี่พัฒนาระบบข้อมูลลสารสนเทศ</t>
  </si>
  <si>
    <t xml:space="preserve">   1.พัฒนาระบบข้อมูลลสารสนเทศ</t>
  </si>
  <si>
    <t xml:space="preserve">      1.1 พัฒนาระบบข้อมูลการบำบัดรักษาและการติดตาม ผู้เสพ ผู้ติดมีการลงบันทึกข้อมูลในระบบ บสต.ให้เป็นปัจจุบัน</t>
  </si>
  <si>
    <t xml:space="preserve">      1.2 อบรม/สอนงานการบันทึกข้อมูล ในรพบบ บสต.แก่จนท.ใหม่</t>
  </si>
  <si>
    <t xml:space="preserve">   2.พัฒนาระบบศักยภาพบุคลากร</t>
  </si>
  <si>
    <t xml:space="preserve">      2.1 ฟื้นฟู ความรู้และทักษะในการบำบัดยาเสพติดแก่จนท. รพสต.</t>
  </si>
  <si>
    <t xml:space="preserve">      2.2 นิเทศ/ติดตามการดำเนินงานด้านการติดตาม ในพื้นที่</t>
  </si>
  <si>
    <t xml:space="preserve">   3พัฒนาระบบบริการ</t>
  </si>
  <si>
    <t xml:space="preserve">      3.1. กิจกรรมป้องกันและแก้ไขยาเสพติดในเยาวชน " วัยรุ่นวัยใส ลด ละ เลิก สิ่งเสพติด "</t>
  </si>
  <si>
    <t xml:space="preserve">         3.1.1 จัดตั้งคณะกรรมการในการดูแลเยาวชนและวัยรุ่นโดยการมีส่วนร่วมในหน่วยงานที่เกี่ยวข้อง</t>
  </si>
  <si>
    <t xml:space="preserve">         3.1.2 ประชุมแกนนำ การรณรงค์ปลูกจิตสำนึกสร้างกระแสเอื้อต่อการป้องกัน และแก้ไขปัญหายาเสพติด ในกลุ่มเยาวชนใน รร จำนวน 5 โรงเรียนในตำบลนครไทย (แบบต่อเนื่อง)</t>
  </si>
  <si>
    <t xml:space="preserve">         3.1.3 ประชุมทีมในการวางแผนการเก็บข้อมูลในนักเรียน</t>
  </si>
  <si>
    <t xml:space="preserve">         3.1.4. สำรวจข้อมูลพื้นฐานนักเรียนชายในเขตับผิดชอบ</t>
  </si>
  <si>
    <t xml:space="preserve">         3.1.5. จัดทำแบบสอบถามในการสำรวจนักเรียนและชุมชน</t>
  </si>
  <si>
    <t xml:space="preserve">         3.1.6. แจกแบบสอบถามการดื่มเหล้า,และสูบบุหรี่ในนักเรียนเขตรับผิดชอบ</t>
  </si>
  <si>
    <t xml:space="preserve">         3.1.7. ดำเนินกิจกรรมโครงการตามหลักสูตร 4 ครั้งในการส่งเสริมสุขภาพ</t>
  </si>
  <si>
    <t xml:space="preserve">         3.1.8 สรุปผลการดำเนินงาน ถอดบทเรียน</t>
  </si>
  <si>
    <t xml:space="preserve">      3.2. การปรับเปลี่ยนพฤติกรรมผู้ดื่มสุราและบุหรี่กลุ่มเป้าหมายปชช ในชุมชน/หมู่บ้านเพิ่มกิจกรรมเฝ้าระวังและค้นหานักดื่มหน้าใหม่</t>
  </si>
  <si>
    <t xml:space="preserve">          3.2.1 จัดกิจกรรมกลุ่มเพื่อสร้างความไว้วางใจ ความภาคภูมิใจ กลุ่มกำลังใจ เพื่อให้การสนับสนุน</t>
  </si>
  <si>
    <t xml:space="preserve">          3.2.2 ใช้แนวทางจิตตปัญญา เพื่อช่วยให้สามารถลด ละ เลิก การดื่มสุรา สูบบุหรี่</t>
  </si>
  <si>
    <t xml:space="preserve">          3.3.3 เข้าค่ายการปรับเปลี่ยนพฤติกรรม</t>
  </si>
  <si>
    <t xml:space="preserve">      3.3. พัฒนาการบริการบำบัด รักษาและติดตามผู้บำบัดสารเสพติด</t>
  </si>
  <si>
    <t xml:space="preserve">         3.3.1 เพิ่มจำนวนวันให้บริการผู้มารับการบำบัด ให้เหมาะสมกับจำนวนผู้มารับบริการ และขอสนับสนุน จนท.มาช่วยบำบัดรักษาเพิ่ม</t>
  </si>
  <si>
    <t xml:space="preserve">         3.2.2 เพิ่มช่องทางในการติดตามในชุมชน เช่นการเยี่ยมบ้าน ส่งจดหมาย โทรศัพท์ติดตามร่วมกับหน่วยงานที่เกี่ยวข้อง เช่น ตำรวจ สนง.คุมประพฤติฯ อบต.</t>
  </si>
  <si>
    <t xml:space="preserve">   4. ส่งเสริมการมีส่วนร่วมภาพ ปชช</t>
  </si>
  <si>
    <t xml:space="preserve">      4.1-ประชาสัมพันธ์ ประชาชนในพื้นที่ ให้มีส่วนร่วมในการจัดชุมชนเพื่อการลด ละ เลิก การใช้ยาเสพติด รวมทั้งสุรา และบุหรี่</t>
  </si>
  <si>
    <t xml:space="preserve">      4.2 ส่งเสริมให้มีกลุ่ม Self help group ในการเลิกยาเสพติด สุรา บุหรี่ ในชุมชน</t>
  </si>
  <si>
    <t>โครงการ " คนนครไทยร่วมใจ สร้างสุข ไม่ทอดทิ้งผู้พิการ ผู้ด้อยโอกาส "</t>
  </si>
  <si>
    <t xml:space="preserve">   พัฒนาฐานข้อมูลสารสนเทศ ผู้พิการ</t>
  </si>
  <si>
    <t xml:space="preserve">      1. พัฒนาความสมบูรณ์ ฐานข้อมูลผู้พิการ บัญชี 1 ในHosxp</t>
  </si>
  <si>
    <t xml:space="preserve">      2. พัฒนาความเชื่อมโยงข้อมูลผู้พิการการเคลื่อนไหวของหน่วงบริการกับทีมกายภาพบำบัด</t>
  </si>
  <si>
    <t xml:space="preserve">      3. พัฒนาระบบข้อมูล สารสนเทศนาการดูแลผู้ป่วยที่บ้าน</t>
  </si>
  <si>
    <t xml:space="preserve">   พัฒนาศักยภาพบุคลากร</t>
  </si>
  <si>
    <t xml:space="preserve">      1.พัฒนาศักยภาพแก่เจ้าหน้าที่เรื่องการพัฒนาคุณภาพการบริการทางกายภาพบำบัด อบรมร่วมกับเครือข่ายกายภาพบำบัดเขต2</t>
  </si>
  <si>
    <t xml:space="preserve">      2 จ้างนักกายภาพ นักกิจกรรมบำบัด</t>
  </si>
  <si>
    <t xml:space="preserve">      3.พัฒนาศักยภาพทีมสหวิชาชีพในการดูแลผู้ป่วยที่บ้านและชุมชน หลักเวชศาสตร์ครอบครัว กายภาพบำบัด เรื่องเล่า ทักษะการนำเสนอ</t>
  </si>
  <si>
    <t xml:space="preserve">      - ทีมเครือข่ายในชุมชน จำนวน 3 ตำบล x 40คน=120 คน</t>
  </si>
  <si>
    <t xml:space="preserve">   พัฒนาระบบการจัดบริการ และส่งเสริมการมีส่วนร่วมของชุมชน</t>
  </si>
  <si>
    <t xml:space="preserve">      1. ค้นหาและส่งเสริมสุขภาพผู้พิการในชุมชน</t>
  </si>
  <si>
    <t xml:space="preserve">      2. จัดระบบบริการและติดตามผู้ป่วยผู้พิการ ผู้ด้อยโอกาสที่บ้านอย่างต่อเนื่อง</t>
  </si>
  <si>
    <t xml:space="preserve">      3.จัดบริการ " กายภาพบำบัดใกล้ชิดชุมชน (Half way care) "</t>
  </si>
  <si>
    <t xml:space="preserve">         1. บริการกายภาพบำบัด ฟื้นฟูผู้ป่วย ผู้พิการ เคลื่อนที่ในรพสต.นำร่อง 6 แห่ง ที่รพสต.นาบัว รพสต.เนินเพิ่ม รพสต.ยางโกลน รพสต.นาจานรพสต.หนองกะท้าว รพสต.บ้านพร้าว</t>
  </si>
  <si>
    <t xml:space="preserve">         2. ทีมกายภาพฯออกเยี่ยมบ้าน ผู้พิการ ผู้ป่วยติดเตียง ร่วมกับ รพ.สต./จิตอาสา/ชุมชน ในพื้นที่ รพสต นำร่อง</t>
  </si>
  <si>
    <t xml:space="preserve">         3. บริการฟื้นฟูสมรรถภาพผู้ป่วยระยะกึ่งเฉียบพลันและไม่เฉียบพลันแบบต่อเนื่องในชุมชน (SNAP)</t>
  </si>
  <si>
    <t xml:space="preserve">            1.คัดเลือกผู้ป่วยเข้าโครงการและออกเยี่ยมบ้านฟื้นฟู้ผู้ป่วยอย่างต่อเนื่อง 2 ครั้งต่อสัปดาห์ เป็นเวลาต่อเนื่อง 6 สัปดาห์ต่อคน</t>
  </si>
  <si>
    <t xml:space="preserve">            2.เก็บข้อมูล ประเมินความก้าวหน้าของผู้ป่วย</t>
  </si>
  <si>
    <t xml:space="preserve">            3.สรุปผลการดำเนินงานส่ง สปสช.</t>
  </si>
  <si>
    <t xml:space="preserve">            4.ประเมินรูปแบบการฟื้นฟูต่อเนื่อง/พัฒนาระบบการฟื้นฟูผู้ป่วยระยะกึ่งเฉียบพลันและไม่เฉียบพลัน</t>
  </si>
  <si>
    <t xml:space="preserve">         4. จัดทำธนาคารกายอุปกรณ์</t>
  </si>
  <si>
    <t xml:space="preserve">            1.จัดซื้อกายอุปกรณ์และอุปกรณ์ช่วยเดินต่างๆ ได้แก่ ไม้เท้าขาเดียว ไม้เท้าสามขา ไม้ค้ำยันรักแร้ รถเข็นคอกฝึกเดิน ฟองน้ำรองตัว จุกยาง ไม้เท้าขาว</t>
  </si>
  <si>
    <t xml:space="preserve">            2.พัฒนาศักยภาพเครือข่ายโดยสอนการใช้เครื่องช่วยเดิน</t>
  </si>
  <si>
    <t xml:space="preserve">            3.พัฒนาระบบข้อมูล การยืม-คืนอุปกรณ์ การแจกอุปกรณ์สำหรับคนพิการ</t>
  </si>
  <si>
    <t xml:space="preserve">         5. ประเมินมาตรฐานงานกายภาพบำบัด</t>
  </si>
  <si>
    <t xml:space="preserve">            1.พัฒนาระบบบริการตามมาตรฐาน</t>
  </si>
  <si>
    <t xml:space="preserve">            2.ยื่นความจำนงขอรับการประเมินจากสภากายภาพบำบัด</t>
  </si>
  <si>
    <t xml:space="preserve">         6. จัดเวทีแลกเปลี่ยนเรียนรู้ และ Empowerment ทีมและเครือข่าย เวทีการประกวดผลงาน เรื่องเล่าเร้าพลัง</t>
  </si>
  <si>
    <t xml:space="preserve">   การพัฒนาศูนย์ Home Health Care อำเภอนครไทย</t>
  </si>
  <si>
    <t xml:space="preserve">      1.จัดประชุมร่วมกับทีมสหวิชาชีพเพื่อจัดตั้งคณะกรรมการ และชี้แจงแนวทางการดำเนินงาน</t>
  </si>
  <si>
    <t xml:space="preserve">      2.ประสานผู้รับผิดชองงานส่วนที่เกี่ยวข้องสำรวจฐานข้อมูลผู้ป่วยเรื้อรัง,ผู้พิการ,ผู้สูงอายุผู้ป่วยวัณโรค และอื่นๆที่ต้องดูแลต่อเนื่องที่บ้าน</t>
  </si>
  <si>
    <t xml:space="preserve">      3.จัดทำแผนการเยี่ยมบ้าน โดยแบ่งการเยี่ยมดังนี้</t>
  </si>
  <si>
    <t xml:space="preserve">         3.1เยี่ยมบ้านในพื้นที่เขตตำบลนครไทย ดำเนินการติดตามเยี่ยมบ้านโดย จนท.PCUนครไทย ในวันจันทร์ - วันพุธ</t>
  </si>
  <si>
    <t xml:space="preserve">         3.2เยี่ยมบ้านในเขตพื้นที่อำเภอนครไทย ดำเนินการติดตามเยี่ยมบ้านโดยทีมสหวิชาชีพ โรงพยาบาลในวันจันทร์ และวันพฤหัสบดี</t>
  </si>
  <si>
    <t xml:space="preserve">         3.3เยี่ยมบ้านในเขตพื้นที่อำเภอนครไทย ดำเนินการโดยทีมสหวิชาชีพ ปั่นสู้โรค ในวันจันทร์-วันพฤหัสบดี</t>
  </si>
  <si>
    <t xml:space="preserve">      4. พัฒนาระบบการส่งต่อและช่องทางการบันทึกข้อมูล และสื่อสารในทีมเยี่ยมบ้านผ่านgoogle drive และช่องทางอื่นๆ</t>
  </si>
  <si>
    <t xml:space="preserve">      4. จัดประชุมทีม เพื่อติดตามประเมินผล และเวทีนำเสนอ best practice การดูแลผู้ป่วยที่บ้าน</t>
  </si>
  <si>
    <t xml:space="preserve">      5. ส่งเสริมการเขียนเรื่องเล่า /VDO นำเสนอ กรณีศึกษาผู้ป่วยที่น่าสนใจในการร่วมเรียนรู้</t>
  </si>
  <si>
    <t xml:space="preserve">   1. พัฒนาระบบข้อมูลข่าวสารและระบาดวิทยาระดับอำเภอ</t>
  </si>
  <si>
    <t xml:space="preserve">      1.1 จัดทำระบบข้อมูลรายงานทางระบาดวิทยาให้มีคุณภาพ</t>
  </si>
  <si>
    <t xml:space="preserve">      1.2 เผยแพร่สถานการณ์เพื่อกระตุ้นเตือนชุมชน เผยแพร่สถานการณ์เพื่อกระตุ้นเตือนชุมชนผ่านวิทยุกระจายเสียง/ประกวดสปอร์ตโฆษณารณรงค์ไข้เลือดออก (เช่าชั่วโมงจัดรายการ/ของที่ระลึกแก่สถานีฯ )</t>
  </si>
  <si>
    <t xml:space="preserve">   2. พัฒนาศักยภาพทีมบุคลากร</t>
  </si>
  <si>
    <t xml:space="preserve">      2.1 จัดประชุม war room ทุกเดือนในวาระประชุมประจำเดือน โรคDHF และโรคที่เป็นปัญหาของพื้นที่ โรคอุบัติใหม่ อุบัติซ้ำ</t>
  </si>
  <si>
    <t xml:space="preserve">      2.2 การอบรมพัฒนาความรู้เจ้าหน้าที่ในงานป้องโรคติดต่อที่เป็นปัญหาDHF TB AIDS Leprosy อื่นๆ</t>
  </si>
  <si>
    <t xml:space="preserve">   3. พัฒนาระบบควบคุมโรคติดต่อ โรคอุบัติใหม่ อุบัติซ้ำ</t>
  </si>
  <si>
    <t xml:space="preserve">      1. ให้บริการควบคุมโรคคอตีบในพื้นที่เสี่ยงสำรวจเฝ้าระวังพื้นที่กันชน ร้านอาหารและเขตแรงงานอพยพ(ตำบลบ้านแยง,บ้านพร้าว,ห้วยเฮี้ย,เนินเพิ่ม,น้ำกุ่มรร.ราชประชาฯ,รร.บางกลางท่าว,ร้านอาหาร )และเจ้าหน้าที่สาธารณสุขในอำเภอนครไทย</t>
  </si>
  <si>
    <t xml:space="preserve">      2. กิจกรรมเฝ้าระวังและควบคุมโรคพิษสุนัขบ้า</t>
  </si>
  <si>
    <t xml:space="preserve">         2.1 เฝ้าระวังและควบคุมประชากรสุนัขจรจัดในพื้นที่เขตเทศบาลวัด โรงเรียน ตลาดสด</t>
  </si>
  <si>
    <t xml:space="preserve">   3. ป้องกันและควบคุมโรคเรื้อน</t>
  </si>
  <si>
    <t xml:space="preserve">      1.การจัดตั้งชมรมจิตอาสาราชประชาสมาสัยพื้นที่ตำบลนำร่องที่มีผู้ป่วยย้อนหลัง 10 ปีตำบลหนองกะท้าว บ้านแยง บ้านพร้าว</t>
  </si>
  <si>
    <t xml:space="preserve">      2.การประชุมติดตามความก้าวหน้าการดำเนินงานโรคเรื้อนทุกไตรมาสจิตอาสาฯ , เจ้าหน้าที่ , อปท. จำนวน 30 คนห้องประชุม สสอ.นครไทย</t>
  </si>
  <si>
    <t xml:space="preserve">      3.การคัดกรองค้นหาผู้ป่วยโรคเรื้อนในชุมชนที่มีผู้ป่วยอยู่ในพื้นที่ย้อนหลัง 10 ปี</t>
  </si>
  <si>
    <t xml:space="preserve">         หมู่ 2,8,12 ตำบลหนองกะท้าว</t>
  </si>
  <si>
    <t xml:space="preserve">         หมู่ 1,11 ตำบลบ้านแยง</t>
  </si>
  <si>
    <t xml:space="preserve">         หมู่ 1 ตำบลบ้านพร้าว</t>
  </si>
  <si>
    <t xml:space="preserve">   4. กิจกรรมเฝ้าระวังตอบโต้ภาวะฉุกเฉินในโรคติดต่อที่สำคัญ(ไข้เลือดออก มาลาเรีย ไข้หวัดใหญ่ ไข้หวัดนก มือเท้าปากฯลฯ )</t>
  </si>
  <si>
    <t xml:space="preserve">      3.1 จัดเตรียมวัสดุอุปกรณ์ควบคุมโรคให้พร้อมใช้- เฝ้าระวังเหตุการณ์และร่วมออกสอบสวนโรคและควบคุมโรคจัดเตรียมรถยนต์และอุปกรณ์ที่ใช้ในการออกสอบสวนโรค</t>
  </si>
  <si>
    <t xml:space="preserve">      3.2 ส่งเสริมการมีส่วนร่วมของชุมชน เครือข่าย จัดรณรงค์ความสะอาดและควบคุมโรคศูนย์เด็กเล็กด้านโรคติดต่อ( มือเท้าปาก อาหารเป็นพิษ ไข้เลือดออก.ในศูนย์เด็ก)</t>
  </si>
  <si>
    <t>โครงการควบคุมโรคไข้เลือดออกให้มีประสิทธิภาพ ปี 57</t>
  </si>
  <si>
    <t xml:space="preserve">   ก่อนเกิดโรค</t>
  </si>
  <si>
    <t xml:space="preserve">      1. พัฒนาระบบข้อมูลข่าวสารและระบาดวิทยาระดับอำเภอ</t>
  </si>
  <si>
    <t xml:space="preserve">         1.1 จัดทำระบบข้อมูลรายงานทางระบาดวิทยาให้มีคุณภาพ</t>
  </si>
  <si>
    <t xml:space="preserve">         1.2 เผยแพร่สถานการณ์เพื่อกระตุ้นเตือนชุมชน เผยแพร่สถานการณ์เพื่อกระตุ้นเตือนชุมชนผ่านวิทยุกระจายเสียง/ประกวดสปอร์ตโฆษณารณรงค์ไข้เลือดออก (เช่าชั่วโมงจัดรายการ/ของที่ระลึกแก่สถานีฯ )</t>
  </si>
  <si>
    <t xml:space="preserve">      2. จัดหาวัสดุ/ครุภัณฑ์ ในการป้องกันและควบคุมโรค</t>
  </si>
  <si>
    <t xml:space="preserve">         2.1 สำรวจและบำรุงรักษาเครื่องมือ อุปกรณ์ วัสดุ ให้พร้อมใช้ จัดเตรียมอะไหล่สำรองสำหรับเครื่องพ่นฯ ทำสต๊อกวัสดุควบคุมโรค/ทราย/พันธุ์ปลากินลูกน้ำ</t>
  </si>
  <si>
    <t xml:space="preserve">         2.2 มีการบริหารจัดการเครื่องพ่นกลางโดยมีผู้รับผิดชอบที่ชัดเจน</t>
  </si>
  <si>
    <t xml:space="preserve">         2.3 จัดหาวัสดุ ในการวินิจฉัย ป้องกันและควบคุมโรคในแต่ละสถานบริการฯ/ท้องถิ่น(น้ำยา,ทราย,ยาทากันยุง)</t>
  </si>
  <si>
    <t xml:space="preserve">         2.4 จัดหารถยนต์ในการออกปฏิบัติงานของ SRRT (รถยนต์ติดเครื่องพ่นและรถยนต์ออกปฺฎิบัติงานทั่วไป)</t>
  </si>
  <si>
    <t xml:space="preserve">      3. การกำจัดลูกน้ำยุงลายอย่างมีประสิทธิภาพ</t>
  </si>
  <si>
    <t xml:space="preserve">         3.1 รณรงค์กวาดล้างลูกน้ำยุงลายตามสัปดาห์รณรงค์</t>
  </si>
  <si>
    <t xml:space="preserve">         3.2 war room ทีม SRRT เพื่อประเมินสถานการณ์ก่อนเกิด ในระหว่างการจัดกิจกรรมรณรงค์ทุกครั้งส่งเสริมการมีส่วนร่วมของชุมชน เครือข่าย</t>
  </si>
  <si>
    <t xml:space="preserve">      4. พัฒนา/ฟื้นฟู SRRT ตำบล( แนวใหม่/ประเมิน SRRT )</t>
  </si>
  <si>
    <t xml:space="preserve">         4.1 จัดประชุมเชิงปฏิบัติการแนวทางป้องกันและควบคุมโรคแก่หน่วยงาน ท้องถิ่นและอำเภอนครไทย/ท้องถิ่นอำเภอลัติดตามในประชุม หน.ส่วนฯ</t>
  </si>
  <si>
    <t xml:space="preserve">         4.2 พัฒนา SRRT ระดับตำบล / อปท./รร. ประชุมเชิงปฏิบัติการฯทักษะครู ก. พนักงานควบคุมโรคฯ/นักการฯ</t>
  </si>
  <si>
    <t xml:space="preserve">         4.5 พัฒนา SRRT ระดับโรงเรียน /ประชุมเชิงปฏิบัติการฯทักษะครู ก. แก่นักเรียนใน รร.เสี่ยงฯ</t>
  </si>
  <si>
    <t xml:space="preserve">   ระหว่างเกิดโรค</t>
  </si>
  <si>
    <t xml:space="preserve">      5. SRRT ระดับอำเภอออกปฏิบัติงาน</t>
  </si>
  <si>
    <t xml:space="preserve">         5.1 เข้าควบคุมโรคในพื้นที่ที่เกิดการระบาดของโรครุนแรง ตั้งแต่รายแรกของหมู่บ้าน</t>
  </si>
  <si>
    <t xml:space="preserve">         5.2 จัดกิจกรรมกวาดล้างลูกน้ำยุงลายในจุดเฝ้าระวังพิเศษ 7 จุดได้แก่ โรงเรียนนครไทย(มัธยม) ,โรงเรียนนาบัววิทยา , โรงเรียนราชประชานุเคราะห์ 23 , วิทยาลัยการอาชีพนครไทย,โรงเรียนอนุบาลจันทรา , โรงเรียนอนุบาลศึกษาวิทย์ โรงเรียนบางกลางท่าววิทยา</t>
  </si>
  <si>
    <t xml:space="preserve">         5.3 จัดประชุม war room ทุกเดือนในวาระประชุมประจำเดือน</t>
  </si>
  <si>
    <t xml:space="preserve">         5.4.สถานบริการสาธารณสุขดำเนินงานควบคุมป้องกันโรคได้ตามมาตรฐานไข้เลือดออก ทันเวลา</t>
  </si>
  <si>
    <t xml:space="preserve">         5.5. สนับสนุนการใช้ภูมิปัญญาท้องถิ่นในการป้องกันควบคุมโรค</t>
  </si>
  <si>
    <t xml:space="preserve">         5.6 จัดตั้งธนาคารปลากินลูกน้ำเพื่อเป็นจุดกระจายปลาสู่ชุมชน</t>
  </si>
  <si>
    <t xml:space="preserve">         5.7 การปลูกตะไคร้หอม,ผลมะกรูด,กับดักยุง</t>
  </si>
  <si>
    <t xml:space="preserve">   หลังเกิดโรค</t>
  </si>
  <si>
    <t xml:space="preserve">      6. จัดมหกรรมความสำเร็จในการดำเนินงานควบคุมป้องกัน โรคไข้เลือดออกอำเภอนครไทยปี2556 ในงานปักธงชัย/วันกำนัน/ผญบ.</t>
  </si>
  <si>
    <t xml:space="preserve">         - มอบรางวัล ปลัด SRRT ต้นแบบที่ผลการปฏิบัติงาน คร. ดีเด่น โรงเรียนทีมีผลการปฏิบัติการควบคุมโรค ดีเด่น (ครูอนามัยต้นแบบ )</t>
  </si>
  <si>
    <t xml:space="preserve">         - จัดนิทรรศการ จัดบู๊ทนวัตกรรม ในงานปักธงชัย</t>
  </si>
  <si>
    <t xml:space="preserve">         - ประกวดนวัตกรรม ควบคุมโรค /ตอบปัญหาชิงรางวัล</t>
  </si>
  <si>
    <t xml:space="preserve">   1.ทบทวนและจัดทำแนวทางการพัฒนาคุณภาพการรักษาผู้ป่วยวัณโรค ตามเกณฑ์ของสปสช.และกรมควบคุมโรค คลินิกวัณโรค รพร.นครไทย</t>
  </si>
  <si>
    <t xml:space="preserve">   2.จัดพื้นที่เฝ้าระวังพิเศษในเขตที่มีความชุก/อัตราป่วยสูง</t>
  </si>
  <si>
    <t xml:space="preserve">   3.จัดประชุมผู้ดูแลและ ผู้ป่วยวัณโรคในชุมชนเพื่อติดตามกำกับการกินยาอย่างต่อเนื่อง</t>
  </si>
  <si>
    <t xml:space="preserve">   4. คัดกรองผู้มีอาการสงสัยวัณโรคในเป้าหมายกลุ่มเสี่ยง จนท. , ผู้สัมผัสร่วมบ้านผู้สูงอายุ , ผู้ป่วยโรคเบาหวาน อำเภอนครไทย</t>
  </si>
  <si>
    <t xml:space="preserve">   5. ติดตามดูแลผู้ป่วยที่บ้านในระยะรักษาเข้มข้นโดย จนท.รพ. ร่วมกับจนท.รพสต</t>
  </si>
  <si>
    <t xml:space="preserve">   6. ส่งเสริมภาวะโภชนาการของผู้ป่วยวัณโรคดื้อยาหลายขนาน</t>
  </si>
  <si>
    <t xml:space="preserve">   7. พัฒนาสื่อการเรียนรู้การดูแลตนเองในผู้ป่วยวัณโรค</t>
  </si>
  <si>
    <t xml:space="preserve">   8. R2R การส่งเสริมปัจจัยที่มีผลต่อความสำเร็จในการรักษาวัณโรค</t>
  </si>
  <si>
    <t xml:space="preserve">   1. ประชุมเชิงปฎิบัติการภาคึเครือข่ายด้านโรคเอดส์และโรคติดต่อทางเพศสัมพันธ์</t>
  </si>
  <si>
    <t xml:space="preserve">      - คืนข้อมูลการดำเนินงานด้านการป้องกันและแก้ไขปัญหาเอดส์/ STI ในระดับอำเภอ</t>
  </si>
  <si>
    <t xml:space="preserve">      - วิเคราะห์ปัญหาในแต่ละตำบล เพื่อเตรียมคัดเลือกพื้นที่นำร่องดำเนินการชุมชนต้นแบบเข้าใจเอดส์</t>
  </si>
  <si>
    <t xml:space="preserve">      - จัดทำแผนปฎิบัติงานการดำเนินงานด้านโรคเอดส์และโรคติดต่อทางเพศสัมพันธ์ โดยมีภาคีเครือข่ายเอดส์ในท้องถิ่นเป็นหุ้นส่วน</t>
  </si>
  <si>
    <t xml:space="preserve">   3. นำเสนอข้อมูลและสถานการณ์โรคเอดส์และโรคติดต่อทางเพศสัมพันธ์อำเภอนครไทยในที่ประชุมกำนัน ผู้ใหญ่บ้าน อย่างน้อย 2 ครั้ง/ปี</t>
  </si>
  <si>
    <t xml:space="preserve">   4. สำรวจแหล่งแพร่ ปีละ 2 ครั้ง เพื่อตรวจประเมินและติดตาม รวมทั้งให้ข้อมูลความรู้เรื่องโรคเอดส์ โรคติดต่อทางเพศสัมพันธ์และสนับสนุนถุงยางอนามัยให้แก่พนักงานร้านอาหาร/หอพัก/รีสอร์ท/ห้องพักรายวัน/เกสต์เฮ้าท์ ฯลฯ ร่วมกับ อปท.ในพื้นที่แต่ละตำบล</t>
  </si>
  <si>
    <t xml:space="preserve">   5. พัฒนาชุมชนต้นแบบเข้าใจเอดส์</t>
  </si>
  <si>
    <t xml:space="preserve">      5.1 ประชุมทีม SRRT ชี้แจงการดำเนินงานและร่วมกันสำรวจ วิเคราะห์ปัญหาในแต่ละตำบล</t>
  </si>
  <si>
    <t xml:space="preserve">      5.2 คัดเลือกพื้นที่/ตำบลต้นแบบเข้าใจเอดส์ จำนวน 3 ตำบล</t>
  </si>
  <si>
    <t xml:space="preserve">      5.3 ประชุมภาคีเครือข่ายผู้มีส่วนได้เสียในชุมชนทุกภาคส่วนเพื่อหารูปแบบการทำงานชุมชนเข้าใจเอดส์ของ 3 ตำบลนำร่อง</t>
  </si>
  <si>
    <t xml:space="preserve">      5.4 จัดทำแผนปฎิบัติการ</t>
  </si>
  <si>
    <t xml:space="preserve">      5.5 ดำเนินการตามแผน</t>
  </si>
  <si>
    <t xml:space="preserve">      5.6 ประชุมติดตามประเมินผลความก้าวหน้าการดำเนินการใน ตำบล</t>
  </si>
  <si>
    <t xml:space="preserve">      5.7 สรุปผลการดำเนินงาน</t>
  </si>
  <si>
    <t xml:space="preserve">   6. จัดเวทีแลกเปลี่ยนเรียนรู้ในกลุ่มเสี่ยงด้านโรคเอดส์และโรคติดต่อทางเพศสัมพันธ์ทุกภาคส่วนในการดำเนินงานด้านการเฝ้าระวัง</t>
  </si>
  <si>
    <t xml:space="preserve">   1. พัฒนาบุคลากรด้านการควบคุมโรคที่ป้องกันได้ด้วยวัคซีนจัดประชุมชี้แจงเจ้าหน้าที่ เรื่อง สถานการณ์เกี่ยวกับโรคที่ป้องกันได้ด้วยวัคซีน</t>
  </si>
  <si>
    <t xml:space="preserve">   2.พัฒนาระบบข้อมูลข่าวสารโรคที่ป้องกันได้ด้วยวัคซีน จัดทำทะเบียนประชากรกลุ่มเป้าหมาย</t>
  </si>
  <si>
    <t xml:space="preserve">   3. จัดบริการสร้างเสริมภูมิคุ้มกันโรค</t>
  </si>
  <si>
    <t xml:space="preserve">      - ให้บริการวัคซีนขั้นพื้นฐาน ในเด็กอายุต่ำกว่า 1 ปี ในเด็ก 1 ปีครึ่ง–2 ปี ในเด็กอายุ4-5 ปี ในนักเรียนป.1 ในนักเรียนป.1</t>
  </si>
  <si>
    <t xml:space="preserve">      - ติดตามผู้ไม่มารับบริการ ตามกำหนด</t>
  </si>
  <si>
    <t xml:space="preserve">   4 .นิเทศ ติดตาม กำกับ และประเมินผลงานมาตรฐานคุณภาพการให้บริการวัคซีน</t>
  </si>
  <si>
    <t xml:space="preserve">      - การเก็บรักษาวัคซีน และการควบคุมอุณหภูมิตู้เย็น</t>
  </si>
  <si>
    <t xml:space="preserve">      - จัดทำแผนเตรียมความพร้อม (กรณีไฟฟ้าดับหรือตู้เย็นเสีย)</t>
  </si>
  <si>
    <t xml:space="preserve">      - การติดตามกลุ่มเป้าหมายให้มารับวัคซีนตามเกณฑ์</t>
  </si>
  <si>
    <t xml:space="preserve">      - การเตรียมการเพื่อกู้ชีพเบื้องต้นแก่ผู้รับวัคซีนกรณีเกิด Anaphylaxis หรือมีอาการภายหลังได้รับวัคซีนที่รุนแรง</t>
  </si>
  <si>
    <t xml:space="preserve">   5 . ประเมินผลการดำเนินงาน</t>
  </si>
  <si>
    <t xml:space="preserve">   สถานบริการสาธารณสุขปลอดบุหรี่</t>
  </si>
  <si>
    <t xml:space="preserve">      1.วางแผนการปฎิบัติงาน</t>
  </si>
  <si>
    <t xml:space="preserve">      2.อบรมชี้แจงให้ความรู้มาตรฐานบริการสาธารณสุขปลอดบุหรี่แก่สถานพยาบาลและร้านยา</t>
  </si>
  <si>
    <t xml:space="preserve">      3.สรุปผลการตรวจประเมิน</t>
  </si>
  <si>
    <t xml:space="preserve">   ประชาชนปลอดภัย อาหารไร้สารปนเปื้อน</t>
  </si>
  <si>
    <t xml:space="preserve">      1.วางแผนปฎิบัติงาน</t>
  </si>
  <si>
    <t xml:space="preserve">      2.อบรมให้ความรู้ผู้ประกอบร้านขายอาหารสดอาหารแห้งและร้านจำหน่ายอาหาร/แผงลอยจำหน่ายอาหารในชุมชน</t>
  </si>
  <si>
    <t xml:space="preserve">      3.อบรมให้ความรู้ผู้ประกอบร้านจำหน่ายอาหาร/แผงลอยจำหน่ายอาหารในโรงเรียนและศูนย์พัฒนาเด็กเล็ก</t>
  </si>
  <si>
    <t xml:space="preserve">      4.จัดทำสื่อรณรงค์ให้ความรู้เกี่ยวกับอาหารปลอดภัย</t>
  </si>
  <si>
    <t xml:space="preserve">      5.สรุปผลและวิเคราะห์ปัญหาในการดำเนินงาน</t>
  </si>
  <si>
    <t xml:space="preserve">   Primary GMP</t>
  </si>
  <si>
    <t xml:space="preserve">      2.อบรมชี้แจงมาตรฐานสถานที่ผลิตอาหารแก่ผู้ประกอบการสถานผลิตอาหาร</t>
  </si>
  <si>
    <t xml:space="preserve">      3.ตรวจประเมินสถานที่ผลิตอาหารฯ โดยใช้เกณฑ์ Primary GMP/GMP</t>
  </si>
  <si>
    <t xml:space="preserve">      4.สรุปผลการตรวจประเมิน</t>
  </si>
  <si>
    <t xml:space="preserve">   อย.น้อย อำเภอนครไทย</t>
  </si>
  <si>
    <t xml:space="preserve">      1.ประชุมคณะทำงานชี้แจงแนวทางการดำเนินงานอย.น้อย อำเภอนครไทย</t>
  </si>
  <si>
    <t xml:space="preserve">      2.อบรมเชิงปฏิบัติการในนักเรียนด้านอาหารปลอดภัยอำเภอนครไทย</t>
  </si>
  <si>
    <t xml:space="preserve">      3.ดำเนินกิจกรรมโครงการ อย.น้อยในโรงเรียน</t>
  </si>
  <si>
    <t xml:space="preserve">      4.ประเมินและให้คำแนะนำโรงเรียนที่ดำเนินกิจกรรมอย.น้อยตามเกณฑ์มาตฐาน</t>
  </si>
  <si>
    <t xml:space="preserve">      5.สรุปผลการดำเนินงาน</t>
  </si>
  <si>
    <t xml:space="preserve">   1. จัดประชุมชี้แจงแนวทางการดำเนินงานแก่ผู้เกี่ยวข้อง 1 ครั้ง</t>
  </si>
  <si>
    <t xml:space="preserve">   2. แผนงานการเสริมสร้างสัมพันธภาพกับภาคีเครือข่ายสุขภาพการพัฒนาระบบการบริหารจัดการกองทุนหลักประกันสุขภาพท้องถิ่น</t>
  </si>
  <si>
    <t xml:space="preserve">       2.1.1 แต่งตั้งคณะกรรมพัฒนากองทุนหลักประกันสุขภาพฯ</t>
  </si>
  <si>
    <t xml:space="preserve">       2.1.2 จัดเวทีประชุมสัมนาการดำเนินงานของเครือข่ายสุขภาพ</t>
  </si>
  <si>
    <t xml:space="preserve">          - การสื่อสารข้อมูลสถานการณ์สุขภาพทั่วไปให้ทราบอย่างทั่วถึง</t>
  </si>
  <si>
    <t xml:space="preserve">          - การป้อนกลับและแลกเปลี่ยนปัญหาสุขภาพของพื้นที่เพื่อให้เกิดความตระหนักและร่วมแก้ไขปัญหาสุขภาพพื้นที่</t>
  </si>
  <si>
    <t xml:space="preserve">          - ตอบข้อซักถามการรับบริการและปัญหาสุขภาพ</t>
  </si>
  <si>
    <t xml:space="preserve">      2.1.3 จัดกิจกรรมการพัฒนาการบริหารจัดการกองทุนอย่างมาประสิทธิภาพ</t>
  </si>
  <si>
    <t xml:space="preserve">          - ประเมินกองทุนก่อน และหลังดำเนินงาน</t>
  </si>
  <si>
    <t xml:space="preserve">          - ด้านการจัดทำแผนที่ทางเดินยุทธศาสตร์/การเขียนโครงการ</t>
  </si>
  <si>
    <t xml:space="preserve">          - ด้านการบริหารงบประมาณ</t>
  </si>
  <si>
    <t xml:space="preserve">          - ด้านระบบรายงาน</t>
  </si>
  <si>
    <t xml:space="preserve">          - ด้านการสร้างนวัตกรรมสุขภาพ เน้นประเด็นปัญหาด้านสุขภาพที่สำคัญ 3ประเด็นหลัก</t>
  </si>
  <si>
    <t xml:space="preserve">       2.1.4 พัฒนารูปแบบการประชาสัมพันธ์ด้านการส่งเสริมสุขภาพในชุมชนของเครือข่ายสุขภาพในพื้นที่</t>
  </si>
  <si>
    <t xml:space="preserve">          - การประชุมเครือข่ายปชส.สื่อมวลชนในชุมชนกับภาคีเครือข่ายสุขภาพ</t>
  </si>
  <si>
    <t xml:space="preserve">          - จ้างสถานีวิทยุประชาสัมพันธ์การดำเนินงาน</t>
  </si>
  <si>
    <t xml:space="preserve">          -ประเมินผลความพึงพอใจและการรับรู้ข่าวสารในชุมชน ของประชาชนองค์กรปกครองส่วนท้องถิ่น,อสม.,โรงเรียน,ส่วนท้องถิ่น</t>
  </si>
  <si>
    <t xml:space="preserve">          - การผลิตสปอตประชาสัมพันธ์ทางวิทยุชุมชนและหอกระจายข่าวหมู่บ้าน</t>
  </si>
  <si>
    <t xml:space="preserve">         - จัดทำไวนิลรณรงค์เรื่องสุขภาพ(ติดบอร์ด) จำนวน 10 ป้าย</t>
  </si>
  <si>
    <t xml:space="preserve">         - จัดบอร์ดนิทรรศการรณรงค์เรื่องสุขภาพ และวันสำคัญต่างๆ 12 ครั้ง / ปี</t>
  </si>
  <si>
    <t xml:space="preserve">      2.1.5 การคัดเลือกภาคีเครือข่ายสุขภาพดีเด่น</t>
  </si>
  <si>
    <t xml:space="preserve">          - กำหนดประเภทและหลักเกณฑ์การคัดเลือก แกนนำ ชุมชน และกองทุนต้นแบบ</t>
  </si>
  <si>
    <t xml:space="preserve">          - ประกาศหลักเกณฑ์การคัดเลือก</t>
  </si>
  <si>
    <t xml:space="preserve">          - จัดกิจกรรมการคัดเลือกคน ชุมชน และกองทุนต้นแบบ เช่น แกนนำสุขภาพ ต้นแบบ ผู้นำชุมชนต้นแบบ นายก อปท.ต้นแบบ ปลัด อปท.ต้นแบบ กองทุนต้นแบบ เป็นต้น</t>
  </si>
  <si>
    <t xml:space="preserve">          - มอบรางวัลดีเด่น</t>
  </si>
  <si>
    <t xml:space="preserve">          - เผยแพร่ผลงานแก่สาธารณชน</t>
  </si>
  <si>
    <t xml:space="preserve">       2.1.6 พัฒนารูปแบบการนิเทศกองทุน</t>
  </si>
  <si>
    <t xml:space="preserve">   3.แผนงานการพัฒนาศักยภาพแกนนำเครือข่ายสุขภาพอำเภอนครไทย ปีงบประมาณ 2557</t>
  </si>
  <si>
    <t xml:space="preserve">   4.แผนการดำเนินงานตาม อสม.เชิงรุก 2557</t>
  </si>
  <si>
    <t xml:space="preserve">   5. มหกรรมสร้างสุข เวทีแลกเปลี่ยนเรียนรู้ การสร้างเสริมสุขภาพ ในประชาชน เครือข่ายสุชภาพ บ้าน ชุมชน รร ในอำเภอนครไทย 11 ตำบล สร้างสุขภาพ</t>
  </si>
  <si>
    <t>โครงการนครไทยร่วมใจลดภาวะโลกร้อน ปีงบประมาณ 2557</t>
  </si>
  <si>
    <t xml:space="preserve">   1. พัฒนาสถานบริการสาธารณสุขในอำเภอนครไทยเป็นต้นแบบการรณรงค์ลดภาวะโลกร้อนด้วยนโยบาย Green &amp; Clean</t>
  </si>
  <si>
    <t xml:space="preserve">      o การจัดการมูลฝอยและการใช้ประโยชน์จากขยะและสิ่งปฏิกูลด้วยหลักการ 3 Rs</t>
  </si>
  <si>
    <t xml:space="preserve">      o การจัดการส้วมสาธารณะให้ได้มาตรฐาน HAS ตลอดจนส่งเสริมพฤติกรรมการ ใช้ส้วมสาธารณะอย่างถูกต้อง</t>
  </si>
  <si>
    <t xml:space="preserve">      o ลดการใช้พลังงานไฟฟ้าเพื่อประหยัดทรัพยากร</t>
  </si>
  <si>
    <t xml:space="preserve">      o การจัดการสิ่งแวดล้อมที่ช่วยลดภาวะโลกร้อน และเอื้อต่อสุขภาพ โดยเน้นหลัก ๕ ส. จัดสถานที่ทำงานให้น่าอยู่ น่าทำงาน และปลูกต้นไม้เพื่อความร่มรื่น</t>
  </si>
  <si>
    <t xml:space="preserve">      o รณรงค์อาหารปลอดสารพิษ ดูแลสุขภาพด้วยการบริโภคผักพื้นบ้าน อาหารพื้นเมือง เพื่อลดการใช้สารเคมี</t>
  </si>
  <si>
    <t xml:space="preserve">      o รณรงค์ตรวจสารพิษตกค้างในเลือดในผู้บริโภตและเกษตรกรกลุ่มเสี่ยง</t>
  </si>
  <si>
    <t xml:space="preserve">      o เป้าหมายตำบลละ 500 คน</t>
  </si>
  <si>
    <t xml:space="preserve">   2. ขยายผลการดำเนินงานลดโลกร้อนไปสู่องค์กรภาคีเครือข่ายต่างๆ</t>
  </si>
  <si>
    <t xml:space="preserve">      o ประชุมชี้แจงนโยบาย และแนวทางการดำเนินงาน</t>
  </si>
  <si>
    <t xml:space="preserve">      o ดำเนินกิจกรรมในหน่วยงานที่สมัครใจเข้าร่วมโครงการ</t>
  </si>
  <si>
    <t xml:space="preserve">      o ประเมินผลการดำเนินงานตามเกณฑ์มาตรฐาน</t>
  </si>
  <si>
    <t xml:space="preserve">      - มอบใบประกาศให้กับหน่วยงานที่ผ่านเกณฑ์มาตรฐาน</t>
  </si>
  <si>
    <t xml:space="preserve">   1. อบรมพัฒนาศักยภาพ เจ้าหน้าที่โรงพยาบาลสมเด็จพระยุพราชนครไทยเรื่องระบบยาและความรู้ด้านยา</t>
  </si>
  <si>
    <t xml:space="preserve">   2. อบรมพัฒนาศักยภาพ เจ้าหน้าที่ เจ้าหน้าที่โรงพยาบาลส่งเสริมสุขภาพตำบล เรื่อง ระบบยา ความรู้เรื่องยา และมาตรฐานงานเภสัชกรรมปฐมภูมิ</t>
  </si>
  <si>
    <t xml:space="preserve">   3. การประเมินและพัฒนามาตรฐานงานเภสัชกรรมใน รพ.สต.</t>
  </si>
  <si>
    <t xml:space="preserve">       - ประชุมชี้แจงเกณฑ์ประเมินมาตรฐานงานเภสัชกรรมปฐมภูมิประจำปี 2557</t>
  </si>
  <si>
    <t xml:space="preserve">       - ประเมินมาตรฐานงานเภสัชกรรมปฐมภูมิโดยเภสัชกรประจำ รพ.สต ทุก 3 เดือน (แบบประเมิน สปสช.)</t>
  </si>
  <si>
    <t xml:space="preserve">       - สรุปผลการประเมิน และส่วนขาด แจ้งให้ ผอ.รพ.สต ทุกแห่ง</t>
  </si>
  <si>
    <t xml:space="preserve">   4. กิจกรรมเยี่ยมบ้าน ด้านยา</t>
  </si>
  <si>
    <t xml:space="preserve">       - ประชุมกำหนดเกณฑ์เลือกผู้ป่วยที่มีปัญหาด้านยา (เน้นพื้นที่ ต.นครไทย)</t>
  </si>
  <si>
    <t xml:space="preserve">       - ออกเยี่ยมบ้านเพื่อค้นหาและแก้ปัญหาให้ผู้ป่วยที่มีปัญหาด้านยา (ใช้แนวทางตาม family pharmacist)</t>
  </si>
  <si>
    <t xml:space="preserve">       - สรุปผลการดำเนินการ</t>
  </si>
  <si>
    <t xml:space="preserve">   5. การพัฒนาระบบเชื่อมโยงข้อมูลประวัติการแพ้ยา เพื่อป้องกันการแพ้ยาซ้ำของผู้ป่วย</t>
  </si>
  <si>
    <t xml:space="preserve">       - ประชุมชี้แจงระบบการค้นประวัติแพ้ยาของผู้ป่วยจากฐานข้อมูลประวัติแพ้ยาของผู้ป่วยจังหวัดพิษณุโลก</t>
  </si>
  <si>
    <t xml:space="preserve">       - ประเมินร้อยละความสมบูรณ์ของข้อมูลประวัติการแพ้ยาใน รพ.สต.</t>
  </si>
  <si>
    <t xml:space="preserve">   6. พัฒนาคุณภาพการสั่งใช้ยาปฏิชีวนะใน 2 โรคเป้าหมาย (Antibiotic Smart Use)</t>
  </si>
  <si>
    <t xml:space="preserve">       - วิเคราะห์ข้อมูลการใช้ ABO ในกลุ่มโรค URI (ตามรหัส ICD10 ที่ สปสช.กำหนด)</t>
  </si>
  <si>
    <t xml:space="preserve">       - ชี้แจง และกำหนดแนวทางการปรับปรุงการจ่ายยาในกลุ่มโรค URI โดยกรรมการ PTC</t>
  </si>
  <si>
    <t xml:space="preserve">       - สรุปผลประจำเดือน</t>
  </si>
  <si>
    <t xml:space="preserve">   7. การพัฒนาการจัดซื้อเพื่อลดต้นทุนด้านเวชภัณฑ์</t>
  </si>
  <si>
    <t xml:space="preserve">       - จัดซื้อโดยใช้กลวิธีสอบราคา และสืบราคาระดับเขต และระดับจังหวัด</t>
  </si>
  <si>
    <t xml:space="preserve">       - ทบทวนและปรับปรุงการสำรองยาและเวชภัณฑ์ในหน่วยเบิกต่างๆ ป้องกัน Over Stock</t>
  </si>
  <si>
    <t xml:space="preserve">   1. อบรมหน่วยงานใน รพ. เรื่องระบบแฟ้มข้อมูลมาตรฐาน และการลงข้อมูล HOSxP</t>
  </si>
  <si>
    <t xml:space="preserve">   1.2 ผู้รับผิดชอบใน รพสต. รวม 40 คน</t>
  </si>
  <si>
    <t xml:space="preserve">   2. ประเมิน และทบทวนความเข้าใจเจ้าหน้าที่ผู้ใช้งาน HOSxP</t>
  </si>
  <si>
    <t xml:space="preserve">   1. พัฒนาประสิทธิภาพอุปกรณ์คอมพิวเตอร์เพื่อรองรับ การทำงานอย่างมีประสิทธิภาพ</t>
  </si>
  <si>
    <t xml:space="preserve">       - จัดหาเครื่องคอมพิวเตอร์เพิ่มเติมและทดแทน 10 ชุด</t>
  </si>
  <si>
    <t xml:space="preserve">       - จัดหาอุปกรณ์ระบบเครือข่ายเพิ่มเติม</t>
  </si>
  <si>
    <t xml:space="preserve">       - จัดหาเครื่องพิมพ์ระบบ Thermal เพื่อรองรับการระบบการ พิมพ์ footnote เอกสารผู้ป่วย จำนวน 4 เครื่อง</t>
  </si>
  <si>
    <t xml:space="preserve">   2. พัฒนาโปรแกรมเพื่อเพิ่มประสิทธิภาพการทำงาน</t>
  </si>
  <si>
    <t xml:space="preserve">       - ระบบโปรแกรม RM แบบ web application</t>
  </si>
  <si>
    <t xml:space="preserve">       - ระบบครุภัณฑ์ และซ่อมบำรุงออนไลน์</t>
  </si>
  <si>
    <t xml:space="preserve">       - ระบบงานสารบัญออนไลน์</t>
  </si>
  <si>
    <t xml:space="preserve">       - ระบบ HRM Stand alone</t>
  </si>
  <si>
    <t xml:space="preserve">   1.ส่งเสริมชุมชนต้นแบบด้านการแพทย์แผนไทยและการแพทย์ทางเลือก</t>
  </si>
  <si>
    <t xml:space="preserve">      1.1 อบรม อสม. แกนนำทุกหมู่บ้านในตำบลนครไทย</t>
  </si>
  <si>
    <t xml:space="preserve">      1.2 ลงพื้นที่ในชุมชนเพื่อคัดกรองผู้ป่วยในชุมชน และให้บริการด้านการแพทย์แผนไทย ด้าน บำบัดรักษา ส่งเสริมป้องกัน และฟื้นฟูสภาพ</t>
  </si>
  <si>
    <t xml:space="preserve">   2.ติดตามประสิทธิผลการนวดรักษา และการใช้ยาสมุนไพรตำรับแก้ปวดลดการใช้ยา NSAID</t>
  </si>
  <si>
    <t xml:space="preserve">      2.1 การศึกษาประสิทธิผลการนวดรักษาอาการปวดหลัง (ลมปลายปัตฆาตสัญญาณ 1 หลัง) Low back pain</t>
  </si>
  <si>
    <t xml:space="preserve">      2.2 ติดตามประสิทธิผลการใช้ยาตำรับสหัสธาราแก้อาการปวดกล้ามเนื้อ อาการชา</t>
  </si>
  <si>
    <t xml:space="preserve">   3.กิจกรรมสำรวจหมอพื้นบ้านในพื้นที่อำเภอนครไทย</t>
  </si>
  <si>
    <t xml:space="preserve">      3.1สำรวจหมอพื้นบ้านในเขตอำเภอนครไทยในแต่ละสาขา เช่น หมอกระดูก หมอจับเส้น หมอยาสมุนไพร หมอพิธีกรรม</t>
  </si>
  <si>
    <t xml:space="preserve">      3.2 ขึ้นทะเบียนและรวบรวมจัดเป็นทำเนียบหมอพื้นบ้านในอำเภอนครไทย</t>
  </si>
  <si>
    <t xml:space="preserve">   4. โครงการอบรมฟื้นฟูเชิงปฏิบัติการ นวดกดจุดรักษา เฉพาะโรคและพิธีไหว้ครูแพทย์แผนไทย</t>
  </si>
  <si>
    <t xml:space="preserve">      4.1 กิจกรรมไหว้ครูแพทย์แผนไทยประจำปี</t>
  </si>
  <si>
    <t xml:space="preserve">      4.2.จัดอบรมฟื้นฟูการนวดกดจุดเฉาะโรคปวดหลัง 1 ครั้ง</t>
  </si>
  <si>
    <t xml:space="preserve">      4.3จัดอบรมฟื้นฟูการนวดกดจุดเฉาะโรคปวดเข่า 1 ครั้ง</t>
  </si>
  <si>
    <t xml:space="preserve">      4.4 ประเมินความรู้ความสามารถหลังการอบรม</t>
  </si>
  <si>
    <t xml:space="preserve">   1. การส่งเสริมสนับสนุนพัฒนางานด้านวิชาการ</t>
  </si>
  <si>
    <t xml:space="preserve">      1.1. ประเมินสมรรถนะ และพัฒนาส่วนขาด</t>
  </si>
  <si>
    <t xml:space="preserve">         - Core Competency</t>
  </si>
  <si>
    <t xml:space="preserve">         - Managerial Competency ระดับหัวหน้างาน</t>
  </si>
  <si>
    <t xml:space="preserve">         - Professional Competency ระดับผู้ปฏิบัติ</t>
  </si>
  <si>
    <t xml:space="preserve">         - Specific Competency ระดับผู้ปฏิบัติ</t>
  </si>
  <si>
    <t xml:space="preserve">      1.2. สำรวจ Training need เจ้าหน้าที่รพ.</t>
  </si>
  <si>
    <t xml:space="preserve">      1.3. ทำแผนพัฒนาบุคลากรรพ. / บุคลากร</t>
  </si>
  <si>
    <t xml:space="preserve">      1.4. จัดอบรมบุคลากร โดย ทีมสหวิชาชีพ</t>
  </si>
  <si>
    <t xml:space="preserve">         - การปฐมนิเทศเจ้าหน้าที่ใหม่</t>
  </si>
  <si>
    <t xml:space="preserve">         - การเขียน Service Profile QA., HA. - HPH.</t>
  </si>
  <si>
    <t xml:space="preserve">         - การดูแลผู้ป่วยที่สอดคล้องกับ Service Plan</t>
  </si>
  <si>
    <t xml:space="preserve">         - วิชาการอื่น ๆ ที่เป็นส่วนขาดของแต่ละหน่วยงาน</t>
  </si>
  <si>
    <t xml:space="preserve">      1.5. ส่งเจ้าหน้าที่อบรมภายนอกหลักสูตรที่สอดคล้องกับ Service Plan</t>
  </si>
  <si>
    <t xml:space="preserve">      1.6. ติดตามการประเมินผลหลังการอบรม อย่างน้อย 6 mo.</t>
  </si>
  <si>
    <t xml:space="preserve">      1.7. ประมวลผลการพัฒนาบุคลากรทั้งบุคคล / รายหน่วยงาน</t>
  </si>
  <si>
    <t xml:space="preserve">   2. โครงการสร้างแรงจูงใจเจ้าหน้าที่</t>
  </si>
  <si>
    <t xml:space="preserve">      2.1. ประเมินความพึงพอใจเจ้าหน้าที่ ทุก 6 เดือน</t>
  </si>
  <si>
    <t>ก.ย. 56 /มี.ค. 57</t>
  </si>
  <si>
    <t xml:space="preserve">      2.2. นำส่วนขาดที่ได้จากการประเมิน / ตู้รับความคิดเห็น/ ข้อเสนอแนะ จากช่องทางต่าง ๆ หาโอกาสพัฒนา ร่วมกับคณะกก.บริหารรพ. / ทีมนำรพ.</t>
  </si>
  <si>
    <t xml:space="preserve">      2.3. จัดทำเกณฑ์ และดำเนินการคัดเลือกเจ้าหน้าที่ดีเด่น ผู้บริหาร ผู้ปฏิบัติการ (วิชาชีพ)ลูกจ้าง</t>
  </si>
  <si>
    <t xml:space="preserve">      2.4. กระตุ้นเจ้าหน้าที่เขียนเรื่องเล่าเร้าพลัง จัดทำเป็นรูปเล่ม</t>
  </si>
  <si>
    <t xml:space="preserve">      2.5. ทบทวนแนวทางการอบรม / ประชุมภายนอก / ภายในรพ.</t>
  </si>
  <si>
    <t xml:space="preserve">      2.6. ส่งเสริม / สนับสนุนให้ทุกหน่วยงานทำ CQI. / นวัตกรรม / R 2 R</t>
  </si>
  <si>
    <t xml:space="preserve">      2.7. กำหนดพี่เลี้ยงงานวิจัย / งานคุณภาพ ประจำหน่วยงาน</t>
  </si>
  <si>
    <t xml:space="preserve">      2.8. พัฒนาศักยภาพพี่เลี้ยง / แกนนำงานวิจัยร่วมกับเครือข่าย รพ.ชุมชน และสถาบันที่ปรึกษาระบบคุณภาพ รพร.</t>
  </si>
  <si>
    <t xml:space="preserve">      2.9. แต่งตั้งคณะทำงานงานวิชาการ ระดับอำเภอ</t>
  </si>
  <si>
    <t xml:space="preserve">      2.10. คณะกรรมการวิชาการ ฯ เป็นพี่เลี้ยงในการทำงานวิจัย ให้กับหน่วยงานเป็นระยะ ๆ</t>
  </si>
  <si>
    <t xml:space="preserve">      2.11. คณะกรรมการวิชาการคัดเลือกผลงานวิจัยส่งเข้าร่วมนำเสนอในเวทีต่าง ๆ</t>
  </si>
  <si>
    <t xml:space="preserve">   3 .การสร้างความผาสุกความพึงพอใจของบุคลากร</t>
  </si>
  <si>
    <t xml:space="preserve">      3.1 สำรวจและวิเคราะห์ พร้อมจัดทำแผนความพึงพอใจและความต้องการ,ความผูกพันของบุคลากร</t>
  </si>
  <si>
    <t xml:space="preserve">   4 .การพัฒนาสุขภาพบุคลากร</t>
  </si>
  <si>
    <t xml:space="preserve">      4.1.ประเมินความเสี่ยงต่อสุขภาพจากสิ่งคุกคาม</t>
  </si>
  <si>
    <t xml:space="preserve">          - ประเมินความเสียงด้านกายภาพที่ส่งผลต่อการ เจ็บป่วยทั่วไปและเจ็บจากการทำงานปีละ 2 ครั้ง</t>
  </si>
  <si>
    <t xml:space="preserve">      4.2.การคัดกรองและตรวจสุขภาพ</t>
  </si>
  <si>
    <t xml:space="preserve">         1) จำนวนเจ้าหน้าที่ลูกจ้างประกันสังคม 200 คน</t>
  </si>
  <si>
    <t xml:space="preserve">         2) ตรวจสมรรถภาพการมองเห็น ,ได้ยิน, ปอด</t>
  </si>
  <si>
    <t xml:space="preserve">         3) ตรวจสมรรถภาพร่างกาย จนท.จำนวน 230 คน จำนวน2 ครั้ง</t>
  </si>
  <si>
    <t xml:space="preserve">      4.3. จัดกิจกรรมปรับเปลี่ยนพฤติกรรมสร้างสุขภาพและป้องกันโรค</t>
  </si>
  <si>
    <t xml:space="preserve">         1)อบรมเชิงปฏิบัติการ " ลดเสี่ยงลดโรค " ในจนทกลุ่มเสี่ยง</t>
  </si>
  <si>
    <t xml:space="preserve">         2)กิจกรรมรณรงค์และสนับสนุนชมรมสร้างสุขภาพในบุคลากรได้แก่ ชมรมจักรยาน ชมรมแอโรบิค</t>
  </si>
  <si>
    <t xml:space="preserve">         3)กิจกรรมการปรับเปลี่ยนพฤติกรรมผู้ดื่มสุราและบุหรี่ในจนท(รายละเอียนในแผนงานโครงการยาเสพติด</t>
  </si>
  <si>
    <t xml:space="preserve">            - ประชาสัมพันธ์ กลุ่มเป้าหมาย หน่วยงานราชการ/อบต./อบท/ประชาชนเข้ารับการปรับเปลี่ยนพฤติกรรมการดื่มสุรา สูบบุหรี่</t>
  </si>
  <si>
    <t xml:space="preserve">            - รับสมัครจนท.ของ รพร.นครไทย และสสอ.นครไทย/รพสต.เพื่อเข้ารร่วมการบำบัดรักษา</t>
  </si>
  <si>
    <t xml:space="preserve">         4)อบรมบุคลากรพัฒนาทักษะการทำงานเป็นทีม อบรมบุคลากรพัฒนาทักษะการทำงานเป็นทีม " พลังกลุ่ม และพลังแห่งความสุข "</t>
  </si>
  <si>
    <t xml:space="preserve">   1. การทำแผนยุทธศาสตร์และแผนปฏิบัติการ ครื่อข่ายบริการสุขภาพนครไทย</t>
  </si>
  <si>
    <t xml:space="preserve">      1.2. จัดประชุมสรุปผลการปฏิบัติงาน เครื่อข่ายบริการสุขภาพนครไทย ประจำปี</t>
  </si>
  <si>
    <t xml:space="preserve">      1.3. จัดประชุม ทำแผนยุทธศาสตร์และแผนปฏิบัติการ ครื่อข่ายบริการสุขภาพนครไทย เพื่อเป็นกรอบในการดำเนินงานและการควบคุม กำกับ ประเมินผลของหน่วยงาน</t>
  </si>
  <si>
    <t xml:space="preserve">   2. ระบบการควบคุมกำกับและประเมินผล (check)</t>
  </si>
  <si>
    <t xml:space="preserve">      2.1 จัดระบบควบคุม กำกับ ประเมินผลการดำเนินงานแผนงาน/โครงการผ่าน google drive</t>
  </si>
  <si>
    <t xml:space="preserve">      2.2 ประชุมนิเทศ ติดตาม เพื่อส่งเสริม สนับสนุนการดำเนินงาน ตามยุทธศาสตร์ 21 รพสต 2 ครั้ง/ปี</t>
  </si>
  <si>
    <t xml:space="preserve">      2.3 จัดระบบการติดตามผลการดำเนินงานตามยุทธศาสตร์ และ KPI โดยระบบสารสนเทศผ่าน google driveทุกเดือน</t>
  </si>
  <si>
    <t xml:space="preserve">      2.4 สรุปผลการดำเนินงาน ควบคุม กำกับ มีระบบสัญญาณเตือนภัย เพื่อติดตาม ควบคุม กำกับ แผนงาน/โครงการในแผนปฏิบัติการ ทุกไตรมาส</t>
  </si>
  <si>
    <t xml:space="preserve">   1.ปรับปรุงคำสั่งแต่งตั้งคณะกรรมการควบคุมภายใน</t>
  </si>
  <si>
    <t xml:space="preserve">   2.ประชุมเชิงปฏิบัติการเรื่องการควบคุมภายใน</t>
  </si>
  <si>
    <t xml:space="preserve">   3.เครือข่ายบริการทุกแห่ง มีและใช้แผนการควบคุมภายใน</t>
  </si>
  <si>
    <t xml:space="preserve">   4.ปฎิบัติการควบคุม ติดตามกำกับ ตามกระบวนงานที่วางไว้</t>
  </si>
  <si>
    <t xml:space="preserve">   5. รายงานผลให้ผอ.รพช./สสอ./สสจ.พล./สตง.</t>
  </si>
  <si>
    <t xml:space="preserve">       - แผน 3 แผน ปีละ 3 ครั้ง</t>
  </si>
  <si>
    <t>( เมย./ ก.ค./ธ.ค.)</t>
  </si>
  <si>
    <t xml:space="preserve">       - การควบคุมภายใน ปีละ 1 ครั้ง</t>
  </si>
  <si>
    <t>ธ.ค.</t>
  </si>
  <si>
    <t xml:space="preserve">   6. พัฒนาระบบการตรวจสอบภายในหน่วยบริการอำเภอนครไทย</t>
  </si>
  <si>
    <t xml:space="preserve">      1.ทบทวนรายชื่อเพื่อแต่งตั้งคณะกรรมการตรวจสอบภายใน</t>
  </si>
  <si>
    <t xml:space="preserve">      2. จัดทำแผนการตรวจสอบภายในประจำปี 2557</t>
  </si>
  <si>
    <t xml:space="preserve">      3. จัดเตรียมเอกสารที่ใช้ในการลงพื้นที่</t>
  </si>
  <si>
    <t xml:space="preserve">      4.ประชุมชี้แจงวัตถุประสงค์ ขอบเขต แผนการตรวจสอบภายใน</t>
  </si>
  <si>
    <t xml:space="preserve">      5. ออกปฏิบัติการตามกำหนดการที่วางแผนไว้</t>
  </si>
  <si>
    <t xml:space="preserve">      6.สรุปรายงานการออกตรวจสอบภายในส่ง สสอ./สสจ.</t>
  </si>
  <si>
    <t>โครงการพัฒนาความสมบูรณ์ข้อมูลหลักประกันสุขภาพ</t>
  </si>
  <si>
    <t xml:space="preserve">   อบรมการให้รหัสโรคและรหัสหัตถการ จัดอบรมแก่พยาบาล</t>
  </si>
  <si>
    <t xml:space="preserve">      1.กลุ่มงานPCU.นครไทย</t>
  </si>
  <si>
    <t xml:space="preserve">      2.แผนกอุบัติเหตุและฉุกเฉิน</t>
  </si>
  <si>
    <t xml:space="preserve">      3.แผนกผู้ป่วยใน</t>
  </si>
  <si>
    <t xml:space="preserve">      Wardชาย</t>
  </si>
  <si>
    <t xml:space="preserve">      Ward หญิง</t>
  </si>
  <si>
    <t xml:space="preserve">      ห้องคลอด</t>
  </si>
  <si>
    <t xml:space="preserve">      ตึกเด็ก</t>
  </si>
  <si>
    <t xml:space="preserve">   พัฒนาการลงทะเบียนผู้มีสิทธิ</t>
  </si>
  <si>
    <t xml:space="preserve">      1.ติดตามเอกสารเด็กแรกเกิดที่เกิดในโรงพยาบาล ดำเนินการลงทะเบียนสิทธิก่อนจำหน่ายจากโรงพยาบาล</t>
  </si>
  <si>
    <t xml:space="preserve">      2.จัดทำข้อมูลเพื่อส่งเบิกกรณีเด็กแรกเกิดกรณีผู้ป่วยในให้ครบถ้วน/ถูกต้อง</t>
  </si>
  <si>
    <t xml:space="preserve">      3.ตรวจสอบสิทธิผู้ป่วยในให้ครบถ้วนและถูกต้อง</t>
  </si>
  <si>
    <t xml:space="preserve">      4.ลงทะเบียนผู้มีสิทธิข้าราชการและพนักงานส่วนท้องถิ่น</t>
  </si>
  <si>
    <t xml:space="preserve">      5.ติดตามข้อมูลการมารับบริการและจัดการข้อมูล หากยังไม่ได้ลงทะเบียนจ่ายตรง(อปท.)</t>
  </si>
  <si>
    <t xml:space="preserve">   พัฒนาการส่งเบิกชดเชยค่ารักษาพยาบาลทุกกลุ่มกองทุน</t>
  </si>
  <si>
    <t xml:space="preserve">      1.ศึกษาข้อมูลการได้รับเงินชดเชยในแต่ละปีและเกณฑ์การรับชดเชย</t>
  </si>
  <si>
    <t xml:space="preserve">      2.ศึกษาวิธีการใช้โปรแกรม(E-claim)ซึ่งใช้ส่งเบิกทุกสิทธิ ยกเว้นประกันสังคม ทั้งผู้ป่วยนอกและผู้ป่วยใน</t>
  </si>
  <si>
    <t xml:space="preserve">      3.ตรวจสอบข้อมูลผู้ป่วยใน โดยดูความถูกต้อง รหัสโรค /หัตถการ/ค่ารักษาพยาบาล/ข้อมูลอื่นๆที่สำคัญ</t>
  </si>
  <si>
    <t xml:space="preserve">      4.ส่งเบิกให้ทันเวลา(30วันหลังรับบริการและหลังจำหน่าย)</t>
  </si>
  <si>
    <t xml:space="preserve">      5.ตรวจสอบข้อมูลหลังส่งเบิกและแก้ไขหากมีข้อบกพร่อง(ดูREP)</t>
  </si>
  <si>
    <t xml:space="preserve">      6.ติดตามรายงานการโอนเงินและขออุทธรณ์กรณีติดDeny(ปฏิเสธจ่ายเงิน)</t>
  </si>
  <si>
    <t xml:space="preserve">   1. คณะกรรมการบริหาร กลุ่มการ ฯ ทบทวน พันธกิจ วิสัยทัศน์ ค่านิยม เป้าหมาย และเข็มมุ่ง กลุ่มการพยาบาล</t>
  </si>
  <si>
    <t xml:space="preserve">   2. ทบทวน และแต่งตั้งคณะกรรมการชุด ต่าง ๆ ทั้งระดับกลุ่มการ ฯ และเครือข่ายระดับอำเภอ</t>
  </si>
  <si>
    <t xml:space="preserve">   3. จัดทำแผนงาน / โครงการ ที่สอดคล้องกับปัญหาครอบคลุมบุคลากร บริการ วิชาการ ลูกค้าสัมพันธ์ และครุภัณฑ์ ฯ</t>
  </si>
  <si>
    <t xml:space="preserve">   4. วิเคราะห์ภาระงาน โดยใช้ Productivity และ FTE.</t>
  </si>
  <si>
    <t xml:space="preserve">   5. ทบทวนแนวทางการคัดเลือกเจ้าหน้าที่กลุ่มการ ฯ</t>
  </si>
  <si>
    <t xml:space="preserve">   6. การพัฒนาการวิเคราะห์และลดต้นทุนทางการพยาบาล</t>
  </si>
  <si>
    <t xml:space="preserve">      - การปรับปรุงคุณภาพ การบริการพยาบาล / ระบบการทำงานพื่อความคุ้มค่าคุ้มทุน : COPD ฯลฯ</t>
  </si>
  <si>
    <t xml:space="preserve">      - ทำแผนลดค่าใช้จ่าย เวชภัณฑ์ และวัสดุใช้ที่สิ้นเปลือง</t>
  </si>
  <si>
    <t xml:space="preserve">   7. ประชุมติดตามผลการดำเนินงานและตัวชี้วัด</t>
  </si>
  <si>
    <t xml:space="preserve">      - คณะกรรมการบริหารกลุ่มการพยาบาลทุก 1 เดือน</t>
  </si>
  <si>
    <t xml:space="preserve">      - เจ้าหน้าที่กลุ่มการพยาบาล ทุก 3 เดือน</t>
  </si>
  <si>
    <t xml:space="preserve">      - พยาบาลเครือข่ายอำเภอนครไทย ทุก 4 เดือน</t>
  </si>
  <si>
    <t xml:space="preserve">   8. ทีมคณะกรรมการบริหาร ฯ ร่วมกำหนดแผน และแนวทางการนิเทศทุก 2 เดือนพร้อมทั้งคืนข้อมูลกับหน่วยงาน เพื่อหาโอกาสพัฒนา</t>
  </si>
  <si>
    <t xml:space="preserve">   9. การสอนงาน และเสริมพลัง ฯ ให้กับหัวหน้างานใหม่ และ Project Manager</t>
  </si>
  <si>
    <t xml:space="preserve">   10. เข้าร่วมประชุมคณะกรรมการระดับคปสอ. และสสอ.เพื่อประสานงานระบบการทำงานร่วมกับเครือข่ายบริการ ฯ</t>
  </si>
  <si>
    <t>โครงการ การประเมินมาตรฐาน QA.สภาการพยาบาล / HA.</t>
  </si>
  <si>
    <t xml:space="preserve">   1. แต่งตั้งคณะกรรมการพัฒนาคุณภาพการพยาบาลระดับอำเภอ</t>
  </si>
  <si>
    <t xml:space="preserve">   2. ประชุมชี้แจงมาตรฐานและแนวทางการขอรับการประเมินมาตรฐาน QA.ให้กับพยาบาลรพ.และรพ.สต.ทราบร่วมกัน</t>
  </si>
  <si>
    <t xml:space="preserve">   3. ประชุมเชิงปฏิบัติการเกี่ยวกับการเขียนแบบประเมินตนเองทบทวนส่วนขาดเพิ่มเติม จำนวน 3 ครั้ง</t>
  </si>
  <si>
    <t xml:space="preserve">   4. นำสรุปผลและโอกาสพัฒนา มาพัฒนาคุณภาพให้ได้ตามมาตรฐาน</t>
  </si>
  <si>
    <t xml:space="preserve">   5. จัดทำมาตรฐานเพิ่มเติมเช่น CNPG., ทักษะวิชาชีพรายโรคฯลฯ ร่วมกับเครือข่ายพยาบาล รพ.ชุมชน</t>
  </si>
  <si>
    <t xml:space="preserve">   6. ทีมคณะกรรมการพัฒนาคุณภาพระดับอำเภอ ร่วมนิเทศหน่วยงาน / รพ.สต. และสรุปผลการนิเทศให้กับหน่วยงานเพื่อหาโอกาสพัฒนา</t>
  </si>
  <si>
    <t xml:space="preserve">   7. ส่งแบบประเมินตนเอง</t>
  </si>
  <si>
    <t xml:space="preserve">   8. จัดระบบการติดตามความก้าวหน้าในที่ประชุมคณะกก.พัฒนาคุณภาพพยาบาล ฯ ทุกเดือน</t>
  </si>
  <si>
    <t xml:space="preserve">   9. รับการประเมินจากสภาการพยาบาล</t>
  </si>
  <si>
    <t xml:space="preserve">   10. สรุปผลการประเมิน และแนวทางการพัฒนาต่อเนื่อง</t>
  </si>
  <si>
    <t>โครงการการขอรับประเมินมาตรฐาน HA - HPH.</t>
  </si>
  <si>
    <t xml:space="preserve">   - หน่วยงานทบทวนการทำงานโดยใช้การทบทวน 12 กิจกรรมอย่างต่อเนื่อง</t>
  </si>
  <si>
    <t xml:space="preserve">   - จัดอบรมเชิงปฏิบัติการ เรื่องการเขียน Service Profileทั้งระดับหน่วยงาน / กลุ่มการ ฯ / ทีมคร่อมที่เกี่ยวข้อง</t>
  </si>
  <si>
    <t xml:space="preserve">   - จัดทำ Clinical Highlight Tracer ร่วมกับทีมสหวิชาชีพ</t>
  </si>
  <si>
    <t xml:space="preserve">   - ส่งแบบประเมินตนเอง</t>
  </si>
  <si>
    <t xml:space="preserve">   - ระดับหน่วยงาน</t>
  </si>
  <si>
    <t xml:space="preserve">   - บริหารการพยาบาล</t>
  </si>
  <si>
    <t xml:space="preserve">   - เข้าร่วม Workshop ระบบงานคุณภาพ รพ.</t>
  </si>
  <si>
    <t xml:space="preserve">   - การทำ Clinical Round ร่วมกับทีมสหวิชาชีพ</t>
  </si>
  <si>
    <t xml:space="preserve">   - การนิเทศทางการพยาบาลทั้งในและนอกเวลาราชการ</t>
  </si>
  <si>
    <t xml:space="preserve">   1. ทีมนำรพ. ทบทวน พันธกิจ วิสัยทัศน์ ค่านิยม เข็มมุ่ง รพ.</t>
  </si>
  <si>
    <t xml:space="preserve">   2. ทบทวน และแต่งตั้งคณะกรรมการชุด ต่าง ๆ</t>
  </si>
  <si>
    <t xml:space="preserve">   3. คณะกรรมการต่าง ๆ ทบทวนนโยบาย เป้าหมาย แนวทางการดำเนินงาน และตัวชี้วัด พร้อมทั้งติดตามความก้าวหน้าการดำเนินงานอย่างต่อเนื่อง</t>
  </si>
  <si>
    <t xml:space="preserve">   4. หน่วยงานใช้การทบทวน 12 กิจกรรมอย่างต่อเนื่อง</t>
  </si>
  <si>
    <t xml:space="preserve">   5. จัดอบรมเชิงปฏิบัติการ เรื่อง</t>
  </si>
  <si>
    <t xml:space="preserve">      - การเขียน Service Profile ระดับหน่วยงาน / ทีมคร่อม</t>
  </si>
  <si>
    <t xml:space="preserve">      - การเขียน Clinical Highlight Tracer / SAR.</t>
  </si>
  <si>
    <t xml:space="preserve">   6. ดำเนินกิจกรรมคุณภาพอย่างต่อเนื่อง</t>
  </si>
  <si>
    <t xml:space="preserve">      - Clinical Round วันพฤหัสสัปดาห์ที่ 2, 4</t>
  </si>
  <si>
    <t xml:space="preserve">      - ENV.Round วันพฤหัสสัปดาห์ที่ 1, 3</t>
  </si>
  <si>
    <t xml:space="preserve">      - Peer Review</t>
  </si>
  <si>
    <t xml:space="preserve">      - ทบทวนเวชระเบียน / กิจกรรม Trigger Tool</t>
  </si>
  <si>
    <t xml:space="preserve">   7. ทีม QMR.จัดเตรียมความพร้อม</t>
  </si>
  <si>
    <t xml:space="preserve">      - Hospital Profile</t>
  </si>
  <si>
    <t xml:space="preserve">      - HA. Overall Scroing และแผนการพัฒนา (IFI.)</t>
  </si>
  <si>
    <t xml:space="preserve">      - ตอบข้อเสนอแนะจากการประเมินครั้งที่แล้ว</t>
  </si>
  <si>
    <t xml:space="preserve">   8. จัดเตรียมเอกสารครบถ้วนสมบรูณ์ พร้อมยื่นคำร้องขอรับการ Re - accreditation มาตรฐาน HA - HPH.</t>
  </si>
  <si>
    <t xml:space="preserve">      - หนังสือแสดงความจำนงเพื่อขอรับการรับรอง ฯ</t>
  </si>
  <si>
    <t xml:space="preserve">      - Clinical Tracer Highlight</t>
  </si>
  <si>
    <t xml:space="preserve">      - ตอนที่ IV.</t>
  </si>
  <si>
    <t xml:space="preserve">   9. จัด Workshop ระบบงานคุณภาพ รพ.ให้กับจนท.รพ.</t>
  </si>
  <si>
    <t xml:space="preserve">   10. Internal Surveyor</t>
  </si>
  <si>
    <t xml:space="preserve">   11. รับการประเมินมาตรฐาน HA - HPH. จากสรพ.</t>
  </si>
  <si>
    <t xml:space="preserve">   1. จัดประกวดมหกรรมคุณภาพเฉลิมพระเกียรติ ประเภท CQI./ นวัตกรรม / งานปฐมภูมิ / R 2 R</t>
  </si>
  <si>
    <t xml:space="preserve">   2. รวบรวม และเผยแพร่ผลงาน CQI. / นวัตกรรม / R 2 R หลากหลายช่องทางเช่น Web board / นิทรรศการต่างๆทั้งในระดับรพ. / เขต / ประเทศ</t>
  </si>
  <si>
    <t xml:space="preserve">   3. ส่งเสริม / กระตุ้นการนำเสนอ CQI. / นวัตกรรม / R 2 R ในระดับรพ. / จังหวัด / เขต / ประเทศ</t>
  </si>
  <si>
    <t xml:space="preserve">   1. กำหนดฐานข้อมูลครอบคลุม 3 ด้าน บริหาร บริการ วิชาการ และตัวชี้วัด ทั้งระดับกลุ่มการ ฯ และหน่ วยงาน</t>
  </si>
  <si>
    <t xml:space="preserve">   2. หน่วยงานบันทึกข้อมูลผ่านระบบ Google drive ทุกเดือน</t>
  </si>
  <si>
    <t xml:space="preserve">   3. พัฒนาศักยภาพพยาบาลในการจัดเก็บข้อมูลและเทคนิคการ นำเสนอผลงาน</t>
  </si>
  <si>
    <t xml:space="preserve">   4. คณะกรรมการบริหารกลุ่มการพยาบาลประชุมติดตามผลการดำเนินงานและตัวชี้วัด ทุกเดือน</t>
  </si>
  <si>
    <t xml:space="preserve">   การพัฒนาระบบการดูแลผู้ป่วยโรคที่เป็นปัญหาในพื้นที่และ ตาม Service Plan</t>
  </si>
  <si>
    <t xml:space="preserve">      1. กำหนดโรค รวมถึงแนวทางพัฒนาระบบคุณภาพการบริการที่เป็นปัญหา / สอดคล้องกับ Service Plan ร่วมกับทีมสหวิชาชีพ</t>
  </si>
  <si>
    <t xml:space="preserve">      3. จัดทำ CNPG โรคกลุ่มเป้าหมาย</t>
  </si>
  <si>
    <t xml:space="preserve">      4. พัฒนาระบบพยาบาลในการดูแลผู้ป่วยกลุ่มเป้าหมาย (Case Management)</t>
  </si>
  <si>
    <t xml:space="preserve">      5. ประสานงานกับองค์กรแพทย์ และเภสัชกร ในการทบทวนการตรวจรักษาโดยผู้ชำนาญกว่า</t>
  </si>
  <si>
    <t xml:space="preserve">      6. การเสริมพลังผู้ป่วยและครอบครัว โดยใช้กระบวนการปรับเปลี่ยนพฤติกรรม</t>
  </si>
  <si>
    <t xml:space="preserve">      7. พัฒนาระบบการวางแผนการจำหน่าย และการดูแลต่อเนื่องสู่ชุมชน โดยการมีส่วนร่วมของเครือข่ายจิตอาสา และอปท.</t>
  </si>
  <si>
    <t xml:space="preserve">   การพัฒนาระบบการบริหารความเสี่ยงในบริการพยาบาล</t>
  </si>
  <si>
    <t xml:space="preserve">      1. กระตุ้นเจ้าหน้าที่ค้นหา วางมาตรการป้องกันความเสี่ยง</t>
  </si>
  <si>
    <t xml:space="preserve">      2. กระตุ้นให้ทุกหน่วยงานรายงานอุบัติการณ์ความเสี่ยง</t>
  </si>
  <si>
    <t xml:space="preserve">      3. ค้นหาความเสี่ยงจากเวชระเบียนด้วย Trigger tool</t>
  </si>
  <si>
    <t xml:space="preserve">      4. Clinical Round ร่วมกับทีมสหวิชาชีพทุกวันพฤหัส สัปดาห์ที่ 2, 4 ของเดือน</t>
  </si>
  <si>
    <t xml:space="preserve">      5. Peer review ทุก 1 เดือน</t>
  </si>
  <si>
    <t xml:space="preserve">      6. ติดตามความก้าวหน้าหลังการทบทวน</t>
  </si>
  <si>
    <t xml:space="preserve">   การสร้างคุณค่าการบริการพยาบาลด้วย Nursing Process &amp; Focus charting</t>
  </si>
  <si>
    <t xml:space="preserve">      1. คณะกก.บริหารกลุ่มการ ฯ และทีมศึกษาดูงานรพ.ลานสักเรื่อง Focus charting / Day care</t>
  </si>
  <si>
    <t xml:space="preserve">      2 พัฒนาศักยภาพผู้นิเทศบันทึกทางการพยาบาล</t>
  </si>
  <si>
    <t xml:space="preserve">      3 จัดทำตัวอย่างการบันทึกเวชระเบียนผู้ป่วยในสำหรับจนท.ใหม่</t>
  </si>
  <si>
    <t xml:space="preserve">       4 รวบรวม Nursing Diagnosis (ตาม Top 5) ของแต่ละหน่วยงาน</t>
  </si>
  <si>
    <t xml:space="preserve">      5 จัดกิจกรรมนิเทศบันทึกทางการพยาบาลทุกเดือน</t>
  </si>
  <si>
    <t xml:space="preserve">      6 มอบหมายหัวหน้างานสุ่มตรวจสอบการบันทึกการพยาบาลอย่างน้อย 2- 3 ฉบับ ทุกวัน</t>
  </si>
  <si>
    <t xml:space="preserve">      7 ป้อนกลับข้อมูลผลการตรวจเวชระเบียนรายบุคคล</t>
  </si>
  <si>
    <t xml:space="preserve">   การเฝ้าระวังการติดเชื้อในรพ.</t>
  </si>
  <si>
    <t xml:space="preserve">      1. กระตุ้น / ส่งเสริมการล้างมือ และการทิ้งขยะให้ถูกประเภทในเจ้าหน้าที่อย่างต่อเนื่อง</t>
  </si>
  <si>
    <t xml:space="preserve">      2. พัฒนาศักยภาพเจ้าหน้าที่รพ. และเครือข่ายเกี่ยวกับระบบการป้องกันการติดเชื้อ</t>
  </si>
  <si>
    <t xml:space="preserve">      3. ติดตามอุบัติการณ์ / แนวโน้มเกี่ยวกับการถูกของมีคมทิ่มตำครอบคลุมทั้งเครือข่าย</t>
  </si>
  <si>
    <t xml:space="preserve">      4. กระตุ้นให้จนท.ทุกคนได้รับการฉีดวัคซีนตามเกณฑ์ทุกปี</t>
  </si>
  <si>
    <t xml:space="preserve">      5. สุ่มตรวจการประเมินการปฏิบัติตามแนวทาง IC.ทั้งในรพ.และรพ.สต. อย่างต่อเนื่อง</t>
  </si>
  <si>
    <t xml:space="preserve">      6. ทบทวนกรณีผู้ป่วยเกิดการติดเชื้อในรพ.และวางมาตรการป้องกัน</t>
  </si>
  <si>
    <t xml:space="preserve">   การพัฒนาระบบส่งต่อ</t>
  </si>
  <si>
    <t xml:space="preserve">      1. ทบทวนคณะกรรมการระบบส่งต่อ ระดับกลุ่มการ ฯ</t>
  </si>
  <si>
    <t xml:space="preserve">      2. ประชุมคณะกรรมการส่งต่อ</t>
  </si>
  <si>
    <t xml:space="preserve">         - ระดับจังหวัด 3 ครั้ง/ปี</t>
  </si>
  <si>
    <t xml:space="preserve">         - ระดับอำเภอ ทุก 4 เดือน</t>
  </si>
  <si>
    <t xml:space="preserve">         - กลุ่มการ ฯ ทุก 2 เดือน</t>
  </si>
  <si>
    <t xml:space="preserve">      3. จัดประชุม Dead case Conference หรือ Interesting Case Conference</t>
  </si>
  <si>
    <t xml:space="preserve">      4. จัดทำคู่มือ Refer</t>
  </si>
  <si>
    <t>โครงการ การส่งเสริมสนับสนุนพัฒนางานด้านวิชาการ</t>
  </si>
  <si>
    <t xml:space="preserve">   1. ประเมินสมรรถนะพยาบาล และพัฒนาส่วนขาด</t>
  </si>
  <si>
    <t xml:space="preserve">      - Managerial Competency ระดับหัวหน้างาน</t>
  </si>
  <si>
    <t xml:space="preserve">      - Professional Competency ระดับผู้ปฏิบัติ</t>
  </si>
  <si>
    <t xml:space="preserve">      - Specific Competency ระดับผู้ปฏิบัติ</t>
  </si>
  <si>
    <t xml:space="preserve">   2. สำรวจ Training need บุคลากรทางการพยาบาล</t>
  </si>
  <si>
    <t xml:space="preserve">   3. ทำแผนพัฒนาบุคลากร</t>
  </si>
  <si>
    <t xml:space="preserve">   4. จัดอบรมบุคลากรทางการพยาบาล โดย ทีมสหวิชาชีพ</t>
  </si>
  <si>
    <t xml:space="preserve">      - การปฐมนิเทศเจ้าหน้าที่กลุ่มการฯใหม่</t>
  </si>
  <si>
    <t xml:space="preserve">       -อบรมภายใน บันทึกทางการพยาบาล</t>
  </si>
  <si>
    <t xml:space="preserve">      - การเขียน Service Profile QA., HA. - HPH.</t>
  </si>
  <si>
    <t xml:space="preserve">      - การจัดการดูแลผู้ป่วยรายโรค ด้วย Case Management</t>
  </si>
  <si>
    <t xml:space="preserve">      - Wound care</t>
  </si>
  <si>
    <t xml:space="preserve">      - การเฝ้าระวังและป้องกันการติดเชื้อในรพ.(IC)</t>
  </si>
  <si>
    <t xml:space="preserve">      - Neonatal care</t>
  </si>
  <si>
    <t xml:space="preserve">   อบรมภายนอก</t>
  </si>
  <si>
    <t xml:space="preserve">      - HA.กับการบริหารการพยาบาล</t>
  </si>
  <si>
    <t xml:space="preserve">      - การดูแลผู้ป่วยที่สอดคล้องกับ Service Plan</t>
  </si>
  <si>
    <t xml:space="preserve">      - วิชาการอื่น ๆ ที่เป็นส่วนขาดของแต่ละหน่วยงาน</t>
  </si>
  <si>
    <t xml:space="preserve">   5. จัดระบบพี่เลี้ยงกับเจ้าหน้าที่ใหม่</t>
  </si>
  <si>
    <t xml:space="preserve">   6. ส่งเจ้าหน้าที่อบรมภายนอกหลักสูตรที่สอดคล้องกับService Plan</t>
  </si>
  <si>
    <t xml:space="preserve">      - อบรมหลักสูตรพยาบาลทารกแรก (4 เดือน) รพ.พุทธชินราช x 2 คน</t>
  </si>
  <si>
    <t xml:space="preserve">       - อบรมนมแม่ 5 วัน x 1 คน</t>
  </si>
  <si>
    <t xml:space="preserve">      - อบรมฟื้นฟูวิชาการด้านการพยาบาลมารดาทารกและการผดุงครรภ์ x 1 คน</t>
  </si>
  <si>
    <t xml:space="preserve">      - อบรมหลักสูตรการพยาบาลเด็ก x 5 วัน x 2 คน</t>
  </si>
  <si>
    <t xml:space="preserve">      - อบรมเฉพาะทางการพยาบาลสูงอายุ x 1 คน</t>
  </si>
  <si>
    <t xml:space="preserve">   7. ติดตามการประเมินผลหลังการอบรม อย่างน้อย 6 mo.</t>
  </si>
  <si>
    <t xml:space="preserve">   8. ประมวลผลการพัฒนาบุคลากรทั้งบุคคลและรายหน่วยงาน</t>
  </si>
  <si>
    <t xml:space="preserve">   9. พัฒนาระบบบริการและมาตรฐาน</t>
  </si>
  <si>
    <t xml:space="preserve">      1. จัดตั้งคลินิก และกำหนดให้งานผู้ป่วยนอก รับผิดชอบคลินิกสัปดาห์ละ 1 ครั้ง</t>
  </si>
  <si>
    <t xml:space="preserve">      2. จัดทำแนวทางและการคัดกรองและดูแลรักษาผู้ป่วย ด้านศัลยกรรมโดยทีมสหวิชาชีพ</t>
  </si>
  <si>
    <t xml:space="preserve">      3. จัดทีมสหวิชาชีพ ประกอบด้วย อายุรแพทย์, เภสัชกร, พยาบาล ในการจัดบริการผู้ป่วยด้านศัลยกรรม</t>
  </si>
  <si>
    <t xml:space="preserve">      4. จัดทำแนวทางการส่งต่อผู้ป่วยด้านศัลยกรรมไปยังรพ.ที่มีศักยภาพที่สูงกว่า</t>
  </si>
  <si>
    <t xml:space="preserve">      5. อบรมพัฒนาศักยภาพบุคลากรในการดูแลผู้ป่วยด้านศัลยกรรม</t>
  </si>
  <si>
    <t>โครงการ แลกเปลี่ยน เรียนรู้ Good Practice</t>
  </si>
  <si>
    <t xml:space="preserve">   1. ส่งเสริม / สนับสนุนให้ทุกหน่วยงานทำCQI. / นวัตกรรม/R2R</t>
  </si>
  <si>
    <t xml:space="preserve">   2. กำหนดพี่เลี้ยงงานวิจัย / งานคุณภาพ ประจำหน่วยงาน</t>
  </si>
  <si>
    <t xml:space="preserve">   3. พัฒนาศักยภาพพี่เลี้ยงงานวิจัยร่วมกับเครือข่าย รพ.ชุมชน</t>
  </si>
  <si>
    <t xml:space="preserve">   4. เข้าร่วมอบรมเชิงปฏิบัติการ เรื่องการพัฒนางานประจำสู่งานวิจัย ของสถาบันที่ปรึกษาระบบคุณภาพ รพร</t>
  </si>
  <si>
    <t xml:space="preserve">   4. ทำงานวิจัยระดับกลุ่มการพยาบาลอย่างน้อย 1 เรื่องและระดับหน่วยงาน อย่างน้อย 1 - 2 เรื่อง</t>
  </si>
  <si>
    <t xml:space="preserve">   5. รวบรวม และเผยแพร่ผลงาน CQI. / นวัตกรรม / R 2 R หลากหลายช่องทางเช่น Web board / นิทรรศการต่างๆทั้งในระดับรพ. / เขต / ประเทศ</t>
  </si>
  <si>
    <t xml:space="preserve">   6. ส่งเสริม / กระตุ้นการนำเสนอ CQI. / นวัตกรรม / R 2 R ในระดับรพ. / จังหวัด / เขต / ประเทศ</t>
  </si>
  <si>
    <t>โครงการ พัฒนาระบบลูกค้าสัมพันธ์</t>
  </si>
  <si>
    <t xml:space="preserve">   1. กำหนดกลุ่มผู้มีส่วนได้ส่วนเสีย</t>
  </si>
  <si>
    <t xml:space="preserve">   2. ประเมินความต้องการ และความพึงพอใจผู้มีส่วนได้ส่วนเสียและรับฟังข้อเสนอแนะโดยใช้ช่องทางที่หลากหลาย</t>
  </si>
  <si>
    <t xml:space="preserve">   3. หาโอกาสพัฒนาร่วมกัน โดยป้อนข้อมูลส่วนขาด และข้อเสนอแนะ กลับไปยัง</t>
  </si>
  <si>
    <t xml:space="preserve">      - คณะกรรมการบริหารกลุ่มการ ฯ</t>
  </si>
  <si>
    <t xml:space="preserve">      - หน่วยงานต่าง ๆ</t>
  </si>
  <si>
    <t xml:space="preserve">   4. ติดตามผลการพัฒนาและรายงานไปยังทีมที่เกี่ยวข้อง</t>
  </si>
  <si>
    <t xml:space="preserve">   5. หน่วยงานหาแนวทางในการลดขั้นตอน / ลดระยะเวลารอคอยของผู้รับบริการ อย่างน้อย 1 - 2 งาน</t>
  </si>
  <si>
    <t xml:space="preserve">   6. ทบทวน บทบาทหน้าที่ ระบบการทำงานและคณะกรรมการประสานไมตรี</t>
  </si>
  <si>
    <t xml:space="preserve">   7. รวบรวมผลการดำเนินการคณะกรรมการประสานไมตรีเพื่อนำเสนอแก่ผู้บริหาร / เจ้าหน้าที่ที่เกี่ยวข้อง</t>
  </si>
  <si>
    <t xml:space="preserve">   8. จัดทำแผนการออกหน่วยเคลื่อนที่ / พอสว. อ.นครไทย / ออกรับบริจาคโลหิต</t>
  </si>
  <si>
    <t xml:space="preserve">   9. ประสานงานไปยังกลุ่มเป้าหมายในการตรวจสุขภาพประจำปี / ตรวจพิเศษเพิ่มเติม เช่น จนท.เครือข่าย ฯ, อปท.ข้าราชการครู และพนักงานรัฐวิสาหกิจ</t>
  </si>
  <si>
    <t xml:space="preserve">   10. ประสานงานกับงานสุขศึกษา ฯ และงานคอมพิวเตอร์ในการจัดทำสื่อและเผยแพร่ผลการดำเนินงานในรูปแบบที่น่าสนใจและหลากหลายช่องทาง</t>
  </si>
  <si>
    <t xml:space="preserve">   11. พัฒนาศักยภาพจิตอาสา</t>
  </si>
  <si>
    <t xml:space="preserve">   12. จัดทำป้ายสิทธิผู้ป่วย ประจำหน่วยงาน</t>
  </si>
  <si>
    <t xml:space="preserve">   13. กิจกรรมวันพยาบาลแห่งชาติ</t>
  </si>
  <si>
    <t>โครงการ สร้างแรงจูงใจบุคลากรทางการพยาบาล</t>
  </si>
  <si>
    <t xml:space="preserve">   1. ประเมินความพึงพอใจเจ้าหน้าที่หน่วยงานต่างๆ ทุก 6 mo.</t>
  </si>
  <si>
    <t xml:space="preserve">   2. นำส่วนขาดที่ได้จากการประเมิน / ตู้รับความคิดเห็น / ข้อเสนอแนะ จากช่องทางต่าง ๆ หาโอกาสพัฒนาร่วมกับคณะกก.บริหารรพ. / ทีมนำรพ. / คณะกก.บริหารกลุ่มการฯ</t>
  </si>
  <si>
    <t xml:space="preserve">   3. จัดทำเกณฑ์ และดำเนินการคัดเลือกเจ้าหน้าที่ดีเด่น กลุ่มการ ฯ / ชุมชน เพื่อเชิดชูเกียรติทั้งระดับรพ. / ชุมชนโดยแบ่งเป็น 3 ระดับดังนี้ ผู้บริหารทางการพยาบาลผู้ปฏิบัติการ, พนักงาน / ลูกจ้าง</t>
  </si>
  <si>
    <t xml:space="preserve">   4. คัดเลือก Smart nurse ระดับอำเภอ 1 คน</t>
  </si>
  <si>
    <t xml:space="preserve">   5. กระตุ้นเจ้าหน้าที่เขียนเรื่องเล่าเร้าพลัง /รวบรวมเป็นรูปเล่ม</t>
  </si>
  <si>
    <t xml:space="preserve">   1. จัดตั้งคณะทำงานคณะกรรมการสุขศึกษาและประชาสัมพันธ์โรงพยาบาล เพื่อติดตามการดำเนินงาน</t>
  </si>
  <si>
    <t xml:space="preserve">   2.. พัฒนาสื่อให้ความรู้และประชาสัมพันธ์</t>
  </si>
  <si>
    <t xml:space="preserve">      2.1 จัดทำสปอตวิทยุ รณรงค์ ด้านสุขภาพ 12 เรื่อง/ปี</t>
  </si>
  <si>
    <t xml:space="preserve">      2.2 จัดทำสื่อ VDO แนะนำขั้นตอนบริการของ รพ.และหน่วยงาน 2 เรื่อง/ปี</t>
  </si>
  <si>
    <t xml:space="preserve">      2.3 จัดทำสื่อ VDO ออกกำลังกายง่ายๆสำหรับผุ้รับบริการ 2 เรื่อง / ปี</t>
  </si>
  <si>
    <t xml:space="preserve">      2.4 จัดทำสื่อ VDO เรื่องราว / ผลงานเด่นของ รพ. 3 เรื่อง / ปี</t>
  </si>
  <si>
    <t xml:space="preserve">      2.5 จัดทำจดหมายข่าวประชาสัมพันธ์ส่งวิทยุชุมชนแลหน่วยงานต่างๆทุก 1 เดือน (12 ฉบับ/ปี)</t>
  </si>
  <si>
    <t xml:space="preserve">      2.6 จัดทำไวนิลรณรงค์เรื่องสุขภาพ(ติดบอร์ด) จำนวน 10 ป้าย</t>
  </si>
  <si>
    <t xml:space="preserve">      2.7 จัดบอร์ดนิทรรศการรณรงค์เรื่องสุขภาพ และวันสำคัญต่างๆ 12 ครั้ง / ปี</t>
  </si>
  <si>
    <t xml:space="preserve">   3. ดำเนินการเผยแพร่สื่อและประชาสัมพันธ์ด้านสุขภาพในรูปแบบต่างๆ</t>
  </si>
  <si>
    <t xml:space="preserve">      3.1 จัดทีมจัดรายการเสียงตามสายใน รพ. ทุกวันจันทร์ - ศุกร์ เวลา 09.00-10.00 น. และ 15.00 -16.00 น.</t>
  </si>
  <si>
    <t xml:space="preserve">      3.2 จัดทีม จนท.จัดรายการวิทยุชุมชน คลื่น 107 mHz ทุกวันจันทร์ - ศุกร์ เวลา 12.00 -13.00 น.</t>
  </si>
  <si>
    <t xml:space="preserve">      3.3 จัดทำช่อง online เคเบิ้ล TV ของ รพ. ออกอากาศ จันทร์ - ศุกร์ เวลา 08.00 -12.00 น.</t>
  </si>
  <si>
    <t xml:space="preserve">      3.4 update ข้อมูลข่าวประชาสัมพันธ์ของ รพร.นครไทย ผ่านทางสื่อออนไลน์ (Facebook) ของโรงพยาบาล</t>
  </si>
  <si>
    <t xml:space="preserve">      3.5 จัดบอร์ดนิทรรศการรณรงค์เรื่องสุขภาพ และวันสำคัญต่างๆ 12 ครั้ง / ปี</t>
  </si>
  <si>
    <t xml:space="preserve">      3.6 จัดทำคลังสื่อประชาสัมพันธ์ของ รพ. โดยมีข้อมูลดังนี้</t>
  </si>
  <si>
    <t xml:space="preserve">          1) คลังรูปภาพ ภาพกิจกรรมของทุกหน่วยงานใน รพ.</t>
  </si>
  <si>
    <t xml:space="preserve">          2) ทะเบียนสื่อประชาสัมพันธ์ต่างๆ</t>
  </si>
  <si>
    <t xml:space="preserve">   4. จัดระบบประเมินสื่อและการรับรู้ของกลุ่มเป้าหมายทุก 4 เดือน (3ครั้ง /ปี)</t>
  </si>
  <si>
    <t xml:space="preserve">   5. จัดศูนย์การเรียนรู้(ในบริเวณ OPD ใหม่) เพื่อผู้ป่วยและญาติใช้บริการ</t>
  </si>
  <si>
    <t xml:space="preserve">   6.จัดทำระบบบำรุงรักษา ดังต่อไปนี้</t>
  </si>
  <si>
    <t xml:space="preserve">       1) ระบบบำรุงรักษาเครื่องส่งสัญญาณโทรทัศน์ในจุดบริการ และบ้านพักเจ้าหน้าที่</t>
  </si>
  <si>
    <t xml:space="preserve">       2) ระบบบำรุงรักษาอุปกรณ์โสตทัศนูปกรณ์</t>
  </si>
  <si>
    <t xml:space="preserve">       3) ระบบบำรักษาเครื่องมือและอุปกรณ์ในหน่วยงาน</t>
  </si>
  <si>
    <t xml:space="preserve">   7.พัฒนาความรู้และทักษะของคณะทำงานสุขศึกษาและประชาสัมพันธ์</t>
  </si>
  <si>
    <t xml:space="preserve">      7.1 การใช้โปรแกรมต่างๆในการทำงาน</t>
  </si>
  <si>
    <t xml:space="preserve">          - Adobe Photoshop</t>
  </si>
  <si>
    <t xml:space="preserve">          - Adobe premier pro</t>
  </si>
  <si>
    <t xml:space="preserve">          - Adobe Audition 1.5</t>
  </si>
  <si>
    <t xml:space="preserve">          - ulead video studio</t>
  </si>
  <si>
    <t xml:space="preserve">          - proshowgold</t>
  </si>
  <si>
    <t xml:space="preserve">      7.2 ทักษะการถ่ายภาพนิ่งและภาพเคลื่อนไหว</t>
  </si>
  <si>
    <t xml:space="preserve">      7.3การจัดทำและตัดต่อ vdo / multimediam /สปอตโฆษณา</t>
  </si>
  <si>
    <t>(นายภาวุฒิ  ปานเกิด)</t>
  </si>
  <si>
    <t>ตำแหน่ง นักวิชาการสาธารณสุขปฏิบัติการ</t>
  </si>
  <si>
    <t>(นายนิวัฒน์ น้อยเนตร)</t>
  </si>
  <si>
    <t>(นางบัวเงิน มีแก้ว)</t>
  </si>
  <si>
    <t>ตำแหน่ง นักจัดการงานทั่วไปชำนาญการ</t>
  </si>
  <si>
    <t>2.4  จัดทำสื่อ VDO เรื่องราว / ผลงานเด่นของ รพ./cup 3 เรื่อง / ปี</t>
  </si>
  <si>
    <t>@@@@@@@@@@@@@@@@@@@@@@@@@@@@@@@@@@@@@@@@@@@@@@@@@@@@@@@@@@@@@@@@@@@@@@@@@@@@@@@@@@@</t>
  </si>
  <si>
    <t xml:space="preserve">      แผนยุทธศาสตร์และแผนปฏิบัติการ  ปีงบประมาณ 2557</t>
  </si>
  <si>
    <t xml:space="preserve">     เครือข่ายบริการสุขภาพอำเภอนครไทย</t>
  </si>
  <si>
    <t>จังหวัดพิษณุโลก</t>
  </si>
  <si>
    <t>สารบัญ</t>
  </si>
  <si>
    <t>หน้า</t>
  </si>
  <si>
    <t>แผนที่ยุทธศาสตร์ เครือข่ายสุขภาพ อำเภอนครไทย</t>
  </si>
  <si>
    <t>SWOT ANALYSIS เครือข่ายสุขภาพ อำเภอนครไทย</t>
  </si>
  <si>
    <t>ตารางกลยุทธ  เครือข่ายสุขภาพ อำเภอนครไทย</t>
  </si>
  <si>
    <t>แนวทางจัดทำแผน</t>
  </si>
  <si>
    <t>ตัวชี้วัด การดำเนินงานตามยุทธศาสตร์ เครือข่ายสุขภาพอำเภอนครไทย</t>
  </si>
  <si>
    <t>สรุปแผนปฏิบัติงานโครงการและงบประมาณ เครือข่ายสุขภาพ อำเภอนครไทย ปีงบประมาณ 2557</t>
  </si>
  <si>
    <t>แผนปฏิบัติงาน/โครงการ ประจำปี 2557</t>
  </si>
  <si>
    <t>โครงการระดับCUP</t>
  </si>
  <si>
    <t>สุขภาพจิตและยาเสพติด</t>
  </si>
  <si>
    <t>วิสัยทัศน์เครือข่ายสุขภาพ  :</t>
  </si>
  <si>
    <t>วิสัยทัศน์โรงพยาบาล  :</t>
  </si>
  <si>
    <t>ประชาชนมีสุขภาวะ</t>
  </si>
  <si>
    <t>สถานบริการมีคุณภาพได้มาตรฐาน</t>
  </si>
  <si>
    <t xml:space="preserve">ผู้ปฏิบัติงานมีคุณภาพและมีความสุข </t>
  </si>
  <si>
    <t>การบริหารจัดการมีประสิทธิภาพ</t>
  </si>
  <si>
    <t>มิติ/ประเด็นยุทธศาสตร์</t>
  </si>
  <si>
    <t>เสริมสร้างภาคีเครือข่ายสุขภาพให้เข้มแข็งและมีส่วนร่วมในการสร้างสุขภาพ</t>
  </si>
  <si>
    <t>พัฒนาระบบบริหารจัดการให้มีประสิทธิภาพ</t>
  </si>
  <si>
    <t>ประสิทธิผล</t>
  </si>
  <si>
    <t>(Effectiveness)</t>
  </si>
  <si>
    <t>คุณภาพ</t>
  </si>
  <si>
    <t>(Quality)</t>
  </si>
  <si>
    <t>ประสิทธิภาพ</t>
  </si>
  <si>
    <t>(Efficiency)</t>
  </si>
  <si>
    <t>S3 บริหารดี</t>
  </si>
  <si>
    <t>44การพัฒนาองค์กร</t>
  </si>
  <si>
    <t>(Learning and Growth)</t>
  </si>
  <si>
    <t>Uitimate goal</t>
  </si>
  <si>
    <t>สิ่งที่อยากเห็นใน 1-3  ปี</t>
  </si>
  <si>
    <t>SUB GOAL</t>
  </si>
  <si>
    <t>สุขภาพดีตามกลุ่มวัย</t>
  </si>
  <si>
    <t>ระบบสนับสนุนบริการที่มีคุณภาพ เชื่อมโยงสู่การจัดบริการที่ดี และเจ้าหน้าที่ยอมรับ</t>
  </si>
  <si>
    <t>เพิ่มศักยภาพสู่ M2</t>
  </si>
  <si>
    <t>ระบบสนับสนุนเข็มแข็งมีประสิทธิภาพ</t>
  </si>
  <si>
    <t>บุคลากร เก่ง ดี มี สุข</t>
  </si>
  <si>
    <t>MIS ดี ทั้งการนำเข้า วิเคราะห์และนำมาใช้ประโยชน์</t>
  </si>
  <si>
    <t xml:space="preserve">ชุมชนมีส่วนร่วม </t>
  </si>
  <si>
    <t>ประชาชนมีส่วนร่วมในการดูแลสุขภาพและเน้นการรับรู้ที่ถูกต้อง มีส่วนในการ 4 ร่วม (ร่วมคิด ร่วมทำ ร่วมพัฒนา ร่วมชื่นชม)</t>
  </si>
  <si>
    <t>ระบบ HRM ที่มีประสิทธิภาพ เป็นไปได้</t>
  </si>
  <si>
    <t>มีระบบ.....คนเก่ง</t>
  </si>
  <si>
    <t>คนสุข</t>
  </si>
  <si>
    <t>คนดี</t>
  </si>
  <si>
    <t>เพิ่มศักยภาพสู่ M2 ตาม service plan</t>
  </si>
  <si>
    <t>จุดแข็ง s</t>
  </si>
  <si>
    <t>จุดอ่อน W</t>
  </si>
  <si>
    <t>1 ทำงานเป็นทีม</t>
  </si>
  <si>
    <t>1 บุคลากรโยกย้าย ลาออก บ่อย</t>
  </si>
  <si>
    <t>SWOT ANALYSIS</t>
  </si>
  <si>
    <t>2 มีบุคลากร เชียวชาญ อายุรแพทย์/กุมารแพทย์/FM/พยาบาลเฉพาะทางหลายสาขา/นักจิตวิทยา</t>
  </si>
  <si>
    <t>2ระบบการติดตามงานไม่ต่อเนื่อง</t>
  </si>
  <si>
    <t>เครือข่ายสุขภาพ อำเภอนครไทย</t>
  </si>
  <si>
    <t>3 มีคลินิกอายุรกรรม กุมารเวชกรรม  ที่สามารถบริการเครือข่ายข้างเคียง</t>
  </si>
  <si>
    <t>3ขาดทักษะนำเสนอผลงานและขาดการเข้าถึงผู้มีอำนาจในการจัดสรรทรัพยากร</t>
  </si>
  <si>
    <t>4 เครือข่าย รพร,รพช</t>
  </si>
  <si>
    <t>4 ระบบสนับสนุนไม่เอื้อต่อการทำงาน</t>
  </si>
  <si>
    <t>5 การทำงานไม่เชื่อมโยงถึง ผลลัพธ์</t>
  </si>
  <si>
    <t>6 ขาดการเข้าถึงและการคืนข้อมูลสู่ชุมชน</t>
  </si>
  <si>
    <t>7 ขาดศักยภาพในการดูแลด้านศัลยศาสตร์</t>
  </si>
  <si>
    <t>8 ระบบการนำเข้าข้อมูล วิเคราะห์  และการจัดส่งรายงาน ประเมินผลล่าช้า และนำมาใช้น้อย</t>
  </si>
  <si>
    <t>9 ระบบการเรียนรู้ในองค์กร และจากองค์กรอื่น</t>
  </si>
  <si>
    <t>โอกาส 0</t>
  </si>
  <si>
    <t>SO  (กลยุทธ์ส่งเสริม)</t>
  </si>
  <si>
    <t>WO  (การพัฒนา)</t>
  </si>
  <si>
    <t>1 โครงการส่งเสริมสุขภาพแนวใหม่เครือข่ายยุพราช</t>
  </si>
  <si>
    <t>SO1 ส่งเสริมการจัดบริการด้านสุขภาพเป็นทีมโดยวิธีการส่งเสริมสุขภาพแนวใหม่(S2,3-O1)</t>
  </si>
  <si>
    <t>2 นโยบาย  service plan M2</t>
  </si>
  <si>
    <t>3  เป็นเครือข่าย DHS</t>
  </si>
  <si>
    <t>4 re ac HA</t>
  </si>
  <si>
    <t>1.    สร้างการร่วมจัดการสุขภาพผ่าน กรรมการสุขภาพอำเภอ และเพิ่มบทบาทอสม.ที่ความสามารถพิเศษให้โดดเด่นขึ้น</t>
  </si>
  <si>
    <t>2.    การให้แรงจูงใจการไปนำเสนอผลงานต่างๆ นอก รพ.</t>
  </si>
  <si>
    <t>3.    เชื่อมโยงการติดตามงานเข้ากับ PQO และระบบงานเอกสารปกติ</t>
  </si>
  <si>
    <t>อุปสรรค T</t>
  </si>
  <si>
    <t>ST (ปรับปรุง)</t>
  </si>
  <si>
    <t>WT ( หลีกเลี่ยงถ่ายโอน/เปลี่ยนแปลง)</t>
  </si>
  <si>
    <t>1 การมีส่วนร่วมภาคชุมชน อปท น้อย</t>
  </si>
  <si>
    <t>ST ปรับปรุงและทบทวนต้นทุนในการจัดซื้อจัดจ้างที่มีประสิทธิภาพ</t>
  </si>
  <si>
    <t>WT 1 จัดกระบวนการระบบงานโดยใช้แนวคิดDownsizing หรือ Out-source</t>
  </si>
  <si>
    <t>2 บุคลากรสมองไหล</t>
  </si>
  <si>
    <t>3 นโยบายควบคุมอัตรากำลัง</t>
  </si>
  <si>
    <t>4 ต้นทุนบริการสูงขึ้น</t>
  </si>
  <si>
    <t>Strategic Directions</t>
  </si>
  <si>
    <t>Strategic Objective</t>
  </si>
  <si>
    <t>G103ส่งเสริมให้มีสถานที่และบริบทเอื้อต่อการส่งเสริมสุขภาพทุกกลุ่มวัย</t>
  </si>
  <si>
    <t xml:space="preserve">G202 ระบบบริการมีคุณภาพ เชื่อมโยง ได้มาตรฐาน </t>
  </si>
  <si>
    <t>G403 มีการบริหารจัดการการใช้ทรัพยากรร่วมกัน</t>
  </si>
  <si>
    <t>G404 มีการพัฒนาระบบการเงินการคลังที่มีประสิทธิภาพ</t>
  </si>
  <si>
    <t>Strategic Objectives / Strategic Goals</t>
  </si>
  <si>
    <t>Strategy</t>
  </si>
  <si>
    <t>Strategic Priorities</t>
  </si>
  <si>
    <t>ST1 ปรับปรุงและทบทวนต้นทุนในการจัดซื้อจัดจ้างที่มีประสิทธิภาพ</t>
  </si>
  <si>
    <t>WT1 จัดกระบวนการระบบงานโดยใช้แนวคิดDownsizing หรือ Out-source</t>
  </si>
  <si>
    <t>x</t>
  </si>
  <si>
    <t>กลยุทธ์จาก SWOT</t>
  </si>
  <si>
    <t>โครงสร้างพื้นฐานแผนที่ทางเดิน</t>
  </si>
  <si>
    <t>รายบุคคล-ครอบครัว ดี</t>
  </si>
  <si>
    <t>หา เป้าหมาย ให้เจอ   ว่า คนสุขภาพดีนครไทย มีเป้าหมายอย่างไร</t>
  </si>
  <si>
    <t>สิ่งแวดล้อม ดี</t>
  </si>
  <si>
    <t>ชุมชน  ดี</t>
  </si>
  <si>
    <t xml:space="preserve">แล้ววิเคราะห์ ขั้นตอน 3 ขั้น  ข้างล่างว่าขาดอะไร  อันไหนงานหลัก </t>
  </si>
  <si>
    <t>จนท.มีความสุข</t>
  </si>
  <si>
    <t xml:space="preserve">ระบุในFlow อันไหนหลักแถมด้วย เป็นKSF ระบุเป็น KPI พร้อม target </t>
  </si>
  <si>
    <t>เครือข่าย</t>
  </si>
  <si>
    <t>ยืมแรง</t>
  </si>
  <si>
    <t xml:space="preserve">ไม่เพิ่มงานเครือข่าย / รู้สึกว่าได้ประโยชน์เพิ่ม / </t>
  </si>
  <si>
    <t>ภาคประชาชน</t>
  </si>
  <si>
    <t>ภาครัฐ</t>
  </si>
  <si>
    <t xml:space="preserve">Sharing  / Giver  / KM / </t>
  </si>
  <si>
    <t>ระบบ</t>
  </si>
  <si>
    <t>องค์ความรู้</t>
  </si>
  <si>
    <t xml:space="preserve">มี PM ที่ Control งาน ที่ร่วมกันสร้างตามแผน ระหว่างทำจนจบ </t>
  </si>
  <si>
    <t>มีSTD / Flow</t>
  </si>
  <si>
    <t>มีแผน/ควบคุมกำกับ</t>
  </si>
  <si>
    <t>มี การประเมิน  พร้อมการทำ KM และ Catalyst ทุกขั้นตอน</t>
  </si>
  <si>
    <t>พื้นฐาน</t>
  </si>
  <si>
    <t>การ ปชส.</t>
  </si>
  <si>
    <t xml:space="preserve">ฐานข้อมูล แข็งแรง   ศักยภาพ จนท. พอเพียง   </t>
  </si>
  <si>
    <t>ฐานข้อมูล</t>
  </si>
  <si>
    <t>ศักยภาพ จนท.</t>
  </si>
  <si>
    <t xml:space="preserve"> มีการชี้นำการปฏิบัติด้วย    การ ปชส.</t>
  </si>
  <si>
    <t>PPA56เพิมเติมงวด1</t>
  </si>
  <si>
    <t>PP56 เพิ่มเติมงวด2</t>
  </si>
  <si>
    <t>กระบวนการการจัดทำแผนปฏิบัติการ</t>
  </si>
  <si>
    <t>หมายเลข1=.KPI กระทรวง 57(44 ตัวชี้วัด) Final,  หมายเลข2=KPI สสจ 2557 (23 ตัวชี้วัด) Final,  หมายเลข3=KPI สปสชQOF 57(28ตัวชี้วัด)</t>
  </si>
  <si>
    <t>หมายเลข4= KPเขต2 (5+1(ระดับจว))  หมายเลข5= PMหรือหน่วยงานเพิ่มเติมKPI สำคัญในระดับ CUP (71 ตัวชี้วัด)</t>
  </si>
  <si>
    <t xml:space="preserve">วิธีการกรอกข้อมูล ให้กรอกเฉพาะช่องสีเหลือง คือ ผลการดำเนินงาน ในช่อง A,B หรือ C  (ตาม Template ที่กระทรวงกำหนด) และช่องประเมินเท่านั้น ช่อง X  ไม่ต้องกรอก การประเมินให้ประเมินเฉพาะข้อหลัก ไม่ต้องประเมินตามข้อย่อย อัตราและร้อยละใส่สูตรคำนวณให้แล้วไม่ต้องแก้ไข  </t>
  </si>
  <si>
    <t>ลำ
ดับ</t>
  </si>
  <si>
    <t>ตัวชี้วัด (KPI) และ เป้าหมาย</t>
  </si>
  <si>
    <t>สูตรคำนวณตามTemplate</t>
  </si>
  <si>
    <t>ต.ค. - ธ.ค. 2556</t>
  </si>
  <si>
    <t>ต.ค.2556 - มี.ค. 2557 (สะสม)</t>
  </si>
  <si>
    <t>ต.ค.2556 - มิ.ย. 2557 (สะสม)</t>
  </si>
  <si>
    <t>ต.ค.2556 - ก.ย. 2557 (สะสม)</t>
  </si>
  <si>
    <t>กลุ่มงานรับผิดชอบ</t>
  </si>
  <si>
    <r>
      <t xml:space="preserve">หมายเหตุ
</t>
    </r>
    <r>
      <rPr>
        <b/>
        <sz val="12"/>
        <color rgb="FF000000"/>
        <rFont val="TH SarabunPSK"/>
        <family val="2"/>
      </rPr>
      <t>(แบบฟอร์ม Online : รายละเอียดจำแนกผลงานตามอำเภอ/การวิเคราะห์/ปัญหาอุปสรรคข้อเสนอแนะ เป็นปัจจุบัน ตามแบบตรวจราชการ)</t>
    </r>
  </si>
  <si>
    <t>A</t>
  </si>
  <si>
    <t>B</t>
  </si>
  <si>
    <t>C</t>
  </si>
  <si>
    <t>อัตรา, ร้อยละ</t>
  </si>
  <si>
    <t>ประเมิน
1=ผ่าน
0=ไม่ผ่าน</t>
  </si>
  <si>
    <t>ยุทธศาสตร์ที่ 1 : พัฒนาสุขภาพตามกลุ่มวัย</t>
  </si>
  <si>
    <t>1.อัตราส่วนมารดาตาย (ไม่เกิน 15 ต่อการเกิดมีชีพแสนคน)</t>
  </si>
  <si>
    <r>
      <t>(A/B)×</t>
    </r>
    <r>
      <rPr>
        <sz val="14"/>
        <color rgb="FF000000"/>
        <rFont val="TH SarabunPSK"/>
        <family val="2"/>
      </rPr>
      <t>100,000</t>
    </r>
  </si>
  <si>
    <t>X</t>
  </si>
  <si>
    <t>ส่งเสริมฯ</t>
  </si>
  <si>
    <t>https://docs.google.com/document/d/1KzQDeViBh_b6DdPRhtBLxfdNRdI4JzSnSJD1Dh-nkIM/edit?usp=sharing</t>
  </si>
  <si>
    <t>2.ร้อยละของเด็กทีมีพัฒนาการสมวัย (ไม่น้อยกว่า 85)</t>
  </si>
  <si>
    <t>(A/B)×100</t>
  </si>
  <si>
    <t>https://docs.google.com/document/d/1AqTqnHk8rNNNE1HhgHuxs43jxHo9W4tOiFyOUALU9Ls/edit?usp=sharing</t>
  </si>
  <si>
    <t>3.ร้อยละของเด็กนักเรียนมีภาวะอ้วน (ไม่เกิน 15)</t>
  </si>
  <si>
    <t>https://docs.google.com/document/d/1SyGZ3FOLTaQs_iMtN0af4th3u2dq9XDfwZZQ8XD0JHM/edit?usp=sharing</t>
  </si>
  <si>
    <t>4.เด็กไทยมีความฉลาดทางสติปัญญาเฉลี่ย (ไม่น้อยกว่า 100)  - ใช้ข้อมูลจากกรมฯ สำรวจ ปี 2559</t>
  </si>
  <si>
    <t>https://docs.google.com/document/d/1HhwWWaKbhcEr9oBkKPgIPEBi1aoZlzSCAGK7Rcjfc5A/edit?usp=sharing</t>
  </si>
  <si>
    <t>5.อัตราการคลอดในมารดาอายุ 15-19 ปี (ไม่เกิน 50 ต่อประชากรหญิงอายุ 15-19 ปีพันคน)</t>
  </si>
  <si>
    <t>(A/B)×1,000</t>
  </si>
  <si>
    <t>https://docs.google.com/document/d/18BShUgiEM6MTJYFolf6qqELFmZDRHmpWr1yuIvHsKl8/edit?usp=sharing</t>
  </si>
  <si>
    <t>6.ความชุกของผู้บริโภคเครื่องดื่มแอลกอฮอล์ในประชากร อายุ 15 - 19 ปี (ไม่เกิน 13)  - ใช้ข้อมูลจากกรมฯ สำรวจ ปี 2557</t>
  </si>
  <si>
    <t>https://docs.google.com/document/d/1EzWlOP-ZuKIupoWGUC2PXXbycYLCyamn6VoB_fFa0ko/edit?usp=sharing</t>
  </si>
  <si>
    <t>7.อัตราตายจากอุบัติเหตุทางถนน (ไม่เกิน 20 ต่อประชากรแสนคน)</t>
  </si>
  <si>
    <t>โรคไม่ติดต่อ</t>
  </si>
  <si>
    <t>https://docs.google.com/document/d/1yf4DbrIGGOp50wstqpuXuQZJy2_msVeuBCWQamy0-28/edit?usp=sharing</t>
  </si>
  <si>
    <t>8.อัตราตายจากโรคหลอดเลือดหัวใจ (ไม่เกิน 23 ต่อประชากรแสนคน)</t>
  </si>
  <si>
    <t>https://docs.google.com/document/d/1zvt1v2F13TdhlnvZ9rD1N1wXgHVpfxHATGNT0gXu0Us/edit?usp=sharing</t>
  </si>
  <si>
    <t>9.อัตราการตายจากโรคหลอดเลือดสมองในผู้สูงอายุ (ไม่เกิน 190 ต่อประชากรแสนคน)</t>
  </si>
  <si>
    <t>https://docs.google.com/document/d/1b8ErtBP7RmvTakkU44jUIg_giBMYgP_TAFCl2UPlNqA/edit?usp=sharing</t>
  </si>
  <si>
    <t>10.ผู้พิการทางการเคลื่อนไหว(ขาขาด)ได้รับบริการครบถ้วน (ร้อยละ 80)</t>
  </si>
  <si>
    <t>https://docs.google.com/document/d/1GPDbRlEHueHlx6tVjxMtWPFxI0G6xVDx3itW9llFOYA/edit?usp=sharing</t>
  </si>
  <si>
    <t>ยุทธศาสตร์ที่ 2 : พัฒนาและจัดระบบบริการที่มีคุณภาพ มาตรฐานครอบคลุมประชาชนสามารถเข้าถึงบริการ</t>
  </si>
  <si>
    <t>1.ร้อยละของผู้ป่วยนอกได้รับบริการการแพทย์แผนไทยและการแพทย์ทางเลือกที่ได้มาตรฐาน (เท่ากับ 16)</t>
  </si>
  <si>
    <t>คุ้มครองผู้บริโภค</t>
  </si>
  <si>
    <t>https://docs.google.com/document/d/1sn0krHxRW_tzRsZTK84mcH-NyojgTqx99ohq-ttXSQ8/edit?usp=sharing</t>
  </si>
  <si>
    <r>
      <t xml:space="preserve">ลดความแออัดและเวลารอคอย  </t>
    </r>
    <r>
      <rPr>
        <sz val="14"/>
        <color rgb="FFFF0000"/>
        <rFont val="TH SarabunPSK"/>
        <family val="2"/>
      </rPr>
      <t xml:space="preserve"> </t>
    </r>
    <r>
      <rPr>
        <sz val="12"/>
        <color rgb="FFFF0000"/>
        <rFont val="TH SarabunPSK"/>
        <family val="2"/>
      </rPr>
      <t>- ต้องผ่านทั้ง 2 ข้อย่อยจึงจะผ่านเกณฑ์</t>
    </r>
  </si>
  <si>
    <t>n/a</t>
  </si>
  <si>
    <t>พัฒนาคุณภาพฯ</t>
  </si>
  <si>
    <t>https://docs.google.com/document/d/1r0KOLcaRIO7zimn7ba_FvxCtzWPe7AiRSSFPxtHmnfc/edit?usp=sharing</t>
  </si>
  <si>
    <t>2.1) ผู้ป่วยส่งต่อจาก รพ. M1,M2 ที่มีค่า Adj.RW  น้อยกว่าหรือเท่ากับ 1.0 (ลดลงร้อยละ 30)</t>
  </si>
  <si>
    <t>(A-B)×100/A</t>
  </si>
  <si>
    <t>2.2) ร้อยละของระยะเวลารอคอยเฉลี่ยของผู้รับบริการผู้ป่วยนอกใน รพ. ลดดลง (ลดลงร้อยละ 10)</t>
  </si>
  <si>
    <r>
      <t>((A-B)/A)×</t>
    </r>
    <r>
      <rPr>
        <sz val="14"/>
        <color rgb="FF000000"/>
        <rFont val="TH SarabunPSK"/>
        <family val="2"/>
      </rPr>
      <t>100</t>
    </r>
  </si>
  <si>
    <t>3. จำนวนการส่งต่อผู้ป่วยนอกเขตบริการ (ลดลงร้อยละ 50)</t>
  </si>
  <si>
    <t>(A-B)/A×100</t>
  </si>
  <si>
    <t>https://docs.google.com/document/d/12oR9JqjZXMTKlmRG3pI7v-M_55meKiCKtNJA5wUZxQo/edit?usp=sharing</t>
  </si>
  <si>
    <t>4. ร้อยละของผู้ป่วยโรคกล้ามเนื้อหัวใจขาดเลือดเฉียบพลัน (STEMI) ได้รับยาละลายลิ่มเลือด และ/หรือ การขยายหลอดเลือดหัวใจ (PPCI) (ร้อยละ 70)</t>
  </si>
  <si>
    <t>https://docs.google.com/document/d/1am06Q7nG0ZBf46iAUitQ9XGrpdMZEeG8r_SLPQEROJo/edit?usp=sharing</t>
  </si>
  <si>
    <t>5. ร้อยละของผู้ป่วยโรคซึมเศร้าเข้าถึงบริการ (เท่ากับหรือมากกว่าร้อยละ 31)</t>
  </si>
  <si>
    <t>https://docs.google.com/document/d/1PAbJ317GdTrEt-3rWxlHd7lp2_JaI9TE_wEqDnopI-c/edit?usp=sharing</t>
  </si>
  <si>
    <t>6.ร้อยละของบริการ ANC คุณภาพ (ไม่น้อยกว่าร้อยละ 70)</t>
  </si>
  <si>
    <t>https://docs.google.com/document/d/1eiradJZs7i_2smScCuyAsmRFhFC2KZEGRdiUFwpeO2c/edit?usp=sharing</t>
  </si>
  <si>
    <t>7.ร้อยละของห้องคลอดคุณภาพ (ไม่น้อยกว่าร้อยละ 70)</t>
  </si>
  <si>
    <t>https://docs.google.com/document/d/1OdEjtFB1C2uYaaGLlTcQyKBpDTgb1cj-HaI4XwTBL4Y/edit?usp=sharing</t>
  </si>
  <si>
    <t>8.ร้อยละของ WCC คุณภาพ (ไม่น้อยกว่าร้อยละ 70)</t>
  </si>
  <si>
    <t>https://docs.google.com/document/d/1PmrS7rM39hRHXSTq8ZAPnG3s3zinRIewxOvgRvxlcg0/edit?usp=sharing</t>
  </si>
  <si>
    <t>9.ร้อยละศูนย์เด็กเล็กคุณภาพ (ไม่น้อยกว่า 70)</t>
  </si>
  <si>
    <t>https://docs.google.com/document/d/1XJqs58pdfX0tnDmoUQyzIn_ww1Rn5iptuI0bckYvCp0/edit?usp=sharing</t>
  </si>
  <si>
    <t>10.ร้อยละของศูนย์ให้คำปรึกษาคุณภาพ (Psychosocial Clinic) และเชื่อมโยงกับระบบช่วยเหลือ(70)</t>
  </si>
  <si>
    <t>https://docs.google.com/document/d/18TOMZzJFuB6rrnZ8YwuN80YSiPU_al2r_11WmYxBv2g/edit?usp=sharing</t>
  </si>
  <si>
    <t>11.ร้อยละของคลินิก NCD คุณภาพ (70)</t>
  </si>
  <si>
    <t>https://docs.google.com/document/d/1fanwswcin7ZV2M6AClTw_BHy9swc7QYR8o7HAbxp-p8/edit?usp=sharing</t>
  </si>
  <si>
    <r>
      <t xml:space="preserve">12.ร้อยละของอำเภอที่มีทีม miniMERT, MCATT, SRRT คุณภาพ   </t>
    </r>
    <r>
      <rPr>
        <sz val="12"/>
        <color rgb="FFFF0000"/>
        <rFont val="TH SarabunPSK"/>
        <family val="2"/>
      </rPr>
      <t xml:space="preserve"> - ต้องผ่านทั้ง 3 ข้อย่อยจึงจะผ่านเกณฑ์</t>
    </r>
  </si>
  <si>
    <t>https://docs.google.com/document/d/1voCyL-kEWnCuRKxVTxUbi-SbwyEBRqPxrx9eK3EiXfM/edit?usp=sharing</t>
  </si>
  <si>
    <t>12.1) ร้อยละของอำเภอที่มีทีม miniMERT (ร้อยละ 80)</t>
  </si>
  <si>
    <t>12.2) ร้อยละของอำเภอที่มีทีม MCATT (ร้อยละ 80)</t>
  </si>
  <si>
    <t>12.3) ร้อยละของอำเภอที่มีทีม SRRT (ร้อยละ 80)</t>
  </si>
  <si>
    <t>โรคติดต่อ</t>
  </si>
  <si>
    <r>
      <t>13.ร้อยละของ ER, EMS คุณภาพ (ไม่น้อยกว่า 70)</t>
    </r>
    <r>
      <rPr>
        <sz val="12"/>
        <color rgb="FFFF0000"/>
        <rFont val="TH SarabunPSK"/>
        <family val="2"/>
      </rPr>
      <t xml:space="preserve">   - ต้องผ่านทั้ง 2 ข้อย่อยจึงจะผ่านเกณฑ์</t>
    </r>
  </si>
  <si>
    <t>https://docs.google.com/document/d/1BRPxO_YKN58ZilqQhaXNC3hAZibSbLZHMOCzXwWUfMg/edit?usp=sharing</t>
  </si>
  <si>
    <t>13.1) ร้อยละของผู้ป่วยเร่งด่วนและฉุกเฉินวิกฤติ(สีเหลืองและสีแดง)ที่ได้รับปฏิบัติการฉุกเฉินภายใน 10 นาทีที่ได้รับแจ้งเหตุ (ไม่น้อยกว่าร้อยละ 70)</t>
  </si>
  <si>
    <t>13.2) ร้อยละของ ER ที่มีคุณภาพ (ไม่น้อยกว่าร้อยละ 70)</t>
  </si>
  <si>
    <r>
      <t xml:space="preserve">14.ร้อยละของห้องปฏิบัติการด้านการแพทย์และสาธารณสุขมีคุณภาพและมาตรฐานการบริการ  (100 )  </t>
    </r>
    <r>
      <rPr>
        <sz val="12"/>
        <color rgb="FFFF0000"/>
        <rFont val="TH SarabunPSK"/>
        <family val="2"/>
      </rPr>
      <t>- ต้องผ่านทั้ง 3 ข้อย่อยจึงจะผ่านเกณฑ์</t>
    </r>
  </si>
  <si>
    <t>https://docs.google.com/document/d/1uXbOTbdb2eq82gtQlRaNKY7DZbFRRt1mIfkhzob_65M/edit?usp=sharing</t>
  </si>
  <si>
    <t>14.1) ห้องปฏิบัติการชันสูตรสาธารณสุข ของโรงพยาบาล สังกัด สป. และกรมต่างๆ</t>
  </si>
  <si>
    <r>
      <t>(A1.1/B1.1)×</t>
    </r>
    <r>
      <rPr>
        <sz val="14"/>
        <color rgb="FF000000"/>
        <rFont val="TH SarabunPSK"/>
        <family val="2"/>
      </rPr>
      <t>100</t>
    </r>
  </si>
  <si>
    <t>14.2) หน่วยบริการชันสูตรสาธารณสุข (รพ.สต. และ ศสม.)</t>
  </si>
  <si>
    <r>
      <t>(A1.2/B1.2)×</t>
    </r>
    <r>
      <rPr>
        <sz val="14"/>
        <color rgb="FF000000"/>
        <rFont val="TH SarabunPSK"/>
        <family val="2"/>
      </rPr>
      <t>100</t>
    </r>
  </si>
  <si>
    <t>14.3) ห้องปฏิบัติการรังสีวินิจฉัยของโรงพยาบาล สังกัดกระทรวงสาธารณสุข</t>
  </si>
  <si>
    <r>
      <t>(A2/B2)×</t>
    </r>
    <r>
      <rPr>
        <sz val="14"/>
        <color rgb="FF000000"/>
        <rFont val="TH SarabunPSK"/>
        <family val="2"/>
      </rPr>
      <t>100</t>
    </r>
  </si>
  <si>
    <r>
      <t>15.ดัชนีผู้ป่วยใน (CMI) ของแต่ละระดับสถานบริการสุขภาพตามService Plan ผ่านเกณฑ์ที่กำหนด</t>
    </r>
    <r>
      <rPr>
        <sz val="12"/>
        <color rgb="FFFF0000"/>
        <rFont val="TH SarabunPSK"/>
        <family val="2"/>
      </rPr>
      <t xml:space="preserve"> - ต้องผ่านเกณฑ์ทุกข้อย่อยจึงจะผ่านเกณฑ์</t>
    </r>
  </si>
  <si>
    <t>ประกันฯ</t>
  </si>
  <si>
    <t>https://docs.google.com/document/d/1YJsvUNwVBAsMV5M2QNE8YqZv_DcEEWHEe2eg3NI3S_k/edit?usp=sharing</t>
  </si>
  <si>
    <t xml:space="preserve">15.1) รพศ. (A) มีค่า CMI ไม่น้อยกว่า 1.6 </t>
  </si>
  <si>
    <t xml:space="preserve">(A/C)
</t>
  </si>
  <si>
    <t xml:space="preserve">15.2) รพท. (S) มีค่า CMI ไม่น้อยกว่า 1.2 </t>
  </si>
  <si>
    <t xml:space="preserve">15.3) รพท.ขนาดเล็ก (M1) มีค่า CMI ไม่น้อยกว่า 1.0 </t>
  </si>
  <si>
    <t xml:space="preserve">15.4) รพช.แม่ข่าย (M2) มีค่า CMI ไม่น้อยกว่า 0.8 </t>
  </si>
  <si>
    <t xml:space="preserve">15.5) รพช. (F1-F3) มีค่า CMI ไม่น้อยกว่า 0.6 </t>
  </si>
  <si>
    <t xml:space="preserve">15.6.1) ร้อยละสัดส่วนจำนวนผู้ป่วยในที่มี AdjRw น้อยกว่า 0.5 ของ  รพศ. (A) ไม่มากกว่า 25% </t>
  </si>
  <si>
    <t>(B/C)×100</t>
  </si>
  <si>
    <t xml:space="preserve">15.6.2) ร้อยละสัดส่วนจำนวนผู้ป่วยในที่มี AdjRw น้อยกว่า 0.5 ของ  รพท. (S) ไม่มากกว่า 30% </t>
  </si>
  <si>
    <t xml:space="preserve">15.6.1) ร้อยละสัดส่วนจำนวนผู้ป่วยในที่มี AdjRw น้อยกว่า 0.5 ของ  รพท.ขนาดเล็ก (M1) ไม่มากกว่า 40% </t>
  </si>
  <si>
    <r>
      <t xml:space="preserve">16.จำนวน CKD clinic ตั้งแต่ระดับ F1 ขึ้นไปในแต่ละเครือข่าย </t>
    </r>
    <r>
      <rPr>
        <sz val="12"/>
        <color rgb="FFFF0000"/>
        <rFont val="TH SarabunPSK"/>
        <family val="2"/>
      </rPr>
      <t>- ต้องผ่านทั้ง 2 ข้อย่อยจึงจะผ่านเกณฑ์</t>
    </r>
  </si>
  <si>
    <t>https://docs.google.com/document/d/1XCn9d9VYXXUiEbZ8TcekgJxTXGVDNIcEYrMRUxTYp8Q/edit?usp=sharing</t>
  </si>
  <si>
    <t>16.1) รพ. ระดับ A, S, M1 = 100%</t>
  </si>
  <si>
    <r>
      <t>(A1/B1)×</t>
    </r>
    <r>
      <rPr>
        <sz val="14"/>
        <color rgb="FF000000"/>
        <rFont val="TH SarabunPSK"/>
        <family val="2"/>
      </rPr>
      <t>100</t>
    </r>
  </si>
  <si>
    <t>16.2) รพ. ระดับ M2, F1 = 50%</t>
  </si>
  <si>
    <t>17.ร้อยละของ รพ.สต./ศสม.ที่ให้บริการสุขภาพช่องปากเพิ่มขึ้น (45)</t>
  </si>
  <si>
    <t>ทันตฯ</t>
  </si>
  <si>
    <t>https://docs.google.com/document/d/1WpgxssSoV5Gx16n_1B4Biazdftj_hsFwEGb9qzA86Ms/edit?usp=sharing</t>
  </si>
  <si>
    <t>18.อัตราตายผู้ป่วยบาดเจ็บต่อสมองลดลง (เทียบกับปีที่ผ่านมา)</t>
  </si>
  <si>
    <t>https://docs.google.com/document/d/13W_KrLqS59rzPeVUsKCSa6q0xhurBAV45W0VE_ouWOs/edit?usp=sharing</t>
  </si>
  <si>
    <t>19.ลดอัตราการเสียชีวิตในโรงพยาบาลของทารกแรกเกิดน้ำหนักต่ำกว่า 2,500 กรัม ภายใน 28 วัน (ร้อยละ 5)</t>
  </si>
  <si>
    <t>https://docs.google.com/document/d/1vLYgILdzitESq63cX4sPTWJFGlhuZSyAWDSgE3EvsUM/edit?usp=sharing</t>
  </si>
  <si>
    <t>20.ร้อยละของผู้ป่วยเบาหวานได้รับการคัดกรองเบาหวานเข้าจอประสาทตา (ไม่น้อยกว่า 60)</t>
  </si>
  <si>
    <t>https://docs.google.com/document/d/1725EvA42du-WSil25OYOE9K_qbmIlZ-1S3lKNcNPxO4/edit?usp=sharing</t>
  </si>
  <si>
    <t>21.ร้อยละของผู้ป่วยโรคเบาหวานที่ควบคุมระดับน้ำตาลได้ดี (ไม่น้อยกว่า 40)</t>
  </si>
  <si>
    <t>https://docs.google.com/document/d/1wFF_AJKVvgc_wlHmvl-ogiKo0AJGzFBcaZuqthLt_3o/edit?usp=sharing</t>
  </si>
  <si>
    <t>22.ร้อยละของผู้ป่วยโรคความดันโลหิตสูงที่ควบคุมความดันโลหิตได้ดี (ไม่น้อยกว่า 50)</t>
  </si>
  <si>
    <t>https://docs.google.com/document/d/1lfN0uHeyYzsc1wipKTzD4rZh9LfONBDM66fYXtIo0CU/edit?usp=sharing</t>
  </si>
  <si>
    <r>
      <t xml:space="preserve">23.ร้อยละของผู้ป่วย Ischemic Stroke ได้รับยาละลายลิ่มเลือดเพิ่มขึ้น </t>
    </r>
    <r>
      <rPr>
        <sz val="12"/>
        <color rgb="FFFF0000"/>
        <rFont val="TH SarabunPSK"/>
        <family val="2"/>
      </rPr>
      <t>- ต้องผ่านเกณฑ์ทุกข้อย่อยจึงจะผ่านเกณฑ์</t>
    </r>
  </si>
  <si>
    <t>https://docs.google.com/document/d/1tZvSkRJX8cCid_Ov_8qtX3XYrgBAehByXSvi7VxOMPI/edit?usp=sharing</t>
  </si>
  <si>
    <t>23.1) การพัฒนาบริการ การให้ยาละลายลิ้มเลือดทางหลอดเลือดดำ ในผู้ป่วยโรคหลอดเลือดสมองตีบหรืออุดตัน</t>
  </si>
  <si>
    <t>23.1.1) โรงพยาบาลระดับ A/S ที่มีการพัฒนาบริการ FST</t>
  </si>
  <si>
    <t>A1-B1</t>
  </si>
  <si>
    <t xml:space="preserve">23.1.2) โรงพยาบาลระดับ M1 ที่มีการพัฒนาบริการ FST </t>
  </si>
  <si>
    <t>A2-B2</t>
  </si>
  <si>
    <t>23.2) การจัดตั้งหออภิบาลโรคหลอดเลือดสมอง SU(Stroke Unit)เพื่อบริการผู้ป่วยโรคหลอดเลือดสมอง</t>
  </si>
  <si>
    <t>A-B</t>
  </si>
  <si>
    <t>23.3) ร้อยละของจำนวนผู้ป่วยโรคหลอดเลือดสมองตีบ หรืออุดตันที่ได้รับการดูแลอย่างเหมาะสมอย่างน้อย 1 วิธี</t>
  </si>
  <si>
    <t>24.ร้อยละของผู้เสพยาเสพติดที่ผ่านการบำบัดที่ได้รับการติดตาม ไม่กลับไปเสพซ้ำ (80)</t>
  </si>
  <si>
    <t>https://docs.google.com/document/d/1LLHtRa5O1nqgR9XRb7IXNdhiBxph_7bhYPVeR2u3D3M/edit?usp=sharing</t>
  </si>
  <si>
    <t>25.ร้อยละของข้อร้องเรียนของผู้บริโภคได้รับการแก้ไขภายในระยะเวลาที่กำหนด (98)</t>
  </si>
  <si>
    <t>https://docs.google.com/document/d/1h71eyobSfsaRME4JwI8QDPKBNmjkIiAmA3KtTlJv-WI/edit?usp=sharing</t>
  </si>
  <si>
    <t>26.ร้อยละของอำเภอที่มี District Health System (DHS) ที่เชื่อมโยงระบบบริการปฐมภูมิกับชุมชนและท้องถิ่นอย่างมีคุณภาพ ใช้ SRM หรือเครื่องมืออื่นๆ ในการทำแผนพัฒนาสุขภาพ (ไม่น้อยกว่า 50)</t>
  </si>
  <si>
    <t>https://docs.google.com/document/d/1xhBSVVYz9EKDuGvexTY_yjpt82Z5s9Lb4gr8XTc3Vwc/edit?usp=sharing</t>
  </si>
  <si>
    <t>ยุทธศาสตร์ที่ 3 :พัฒนาระบบการบริหารจัดการเพื่อสนับสนุนการจัดบริการ</t>
  </si>
  <si>
    <r>
      <t xml:space="preserve">1. มีแผนกำลังคนและดำเนินการตามแผน  </t>
    </r>
    <r>
      <rPr>
        <sz val="12"/>
        <color rgb="FFFF0000"/>
        <rFont val="TH SarabunPSK"/>
        <family val="2"/>
      </rPr>
      <t>- ต้องผ่านเกณฑ์ทุกข้อย่อยจึงจะผ่านเกณฑ์</t>
    </r>
  </si>
  <si>
    <t>ทรัพยากรฯ</t>
  </si>
  <si>
    <t>https://docs.google.com/document/d/1t9LPcCyzBM7FQjdZ5sz-OAn0oGImgB-2d_i1wluFCbE/edit?usp=sharing</t>
  </si>
  <si>
    <t>1.1) มีการบริหารจัดการการกระจายบุคลากรในเขต/จังหวัด</t>
  </si>
  <si>
    <t>มี/ไม่มี</t>
  </si>
  <si>
    <t>1.2) มีการใช้ทรัพยากรบุคคลร่วมกัน</t>
  </si>
  <si>
    <t>1.3) มีการใช้ FTE</t>
  </si>
  <si>
    <t>1.4) มีการบริหารจัดการ Labor cost ที่เหมาะสมในเขต/จังหวัด</t>
  </si>
  <si>
    <r>
      <t xml:space="preserve">2. มีการจัดทำแผนและดำเนินการตามแผนของเขตสุขภาพ/จังหวัด </t>
    </r>
    <r>
      <rPr>
        <sz val="12"/>
        <color rgb="FFFF0000"/>
        <rFont val="TH SarabunPSK"/>
        <family val="2"/>
      </rPr>
      <t xml:space="preserve"> - ต้องผ่านเกณฑ์ทุกข้อย่อยจึงจะผ่านเกณฑ์</t>
    </r>
  </si>
  <si>
    <t>https://docs.google.com/document/d/1OXUP0ayZsQYWdRuFjIGTNXVC3GXhgVhyX9vjEtOSDXk/edit?usp=sharing</t>
  </si>
  <si>
    <t>2.1) การบริหารงบประมาณร่วม</t>
  </si>
  <si>
    <t>บริหารฯ</t>
  </si>
  <si>
    <t>2.1.1) การดำเนินงานตามแผนการบริหารงบประมาณระดับจังหวัด</t>
  </si>
  <si>
    <t>(A2/B2)×100</t>
  </si>
  <si>
    <t>2.1.2) ลดค่าใช้จ่ายหมวดต้นทุนแปรผันระดับจังหวัด</t>
  </si>
  <si>
    <r>
      <t>((A4-B4)/B4×</t>
    </r>
    <r>
      <rPr>
        <sz val="14"/>
        <color rgb="FF000000"/>
        <rFont val="TH SarabunPSK"/>
        <family val="2"/>
      </rPr>
      <t>100)</t>
    </r>
  </si>
  <si>
    <t>2.2) การลงทุนร่วมของหน่วยบริการในจังหวัด</t>
  </si>
  <si>
    <t>(A2/B2×100)</t>
  </si>
  <si>
    <t>2.3) การบริหารเวชภัณฑ์ร่วม</t>
  </si>
  <si>
    <t>คุ้มครองฯ</t>
  </si>
  <si>
    <t>2.3.1) หน่วยบริการในจังหวัดมีแผนการบริหารยา เวชภัณฑ์ไม่ใช่ยา และวัสดุการแพทย์ร่วม ร้อยละ100</t>
  </si>
  <si>
    <t>2.3.2) เครือข่ายบริการในระดับจังหวัด มีค่าใช้จ่ายลดลงในภาพรวมร้อยละ 10</t>
  </si>
  <si>
    <t>(A4/B4×100)</t>
  </si>
  <si>
    <t xml:space="preserve">3. ประสิทธิภาพการบริหารการเงินสามารถควบคุมให้หน่วยบริการในพื้นที่มีปัญหาการเงินระดับ 7 (ไม่เกินร้อยละ 10) </t>
  </si>
  <si>
    <t>https://docs.google.com/document/d/12iyqdrg8umDN2DF-Y9-B5xhwMEINitRpbDdtJWPhTA4/edit?usp=sharing</t>
  </si>
  <si>
    <t xml:space="preserve">4. หน่วยบริการในพื้นที่มีต้นทุนต่อหน่วยไม่เกินเกณฑ์เฉลี่ยกลุ่มระดับบริการ (ไม่เกินร้อยละ 20) </t>
  </si>
  <si>
    <t>https://docs.google.com/document/d/1cBmX27f8U9gA0wKD6RNavyLeSARJUK3LOHyY7WSYl8g/edit?usp=sharing</t>
  </si>
  <si>
    <r>
      <t xml:space="preserve">5. ลดต้นทุนของยา เวชภัณฑ์และเวชภัณฑ์ที่ไม่ใช่ยา </t>
    </r>
    <r>
      <rPr>
        <sz val="12"/>
        <color rgb="FFFF0000"/>
        <rFont val="TH SarabunPSK"/>
        <family val="2"/>
      </rPr>
      <t xml:space="preserve"> - ต้องผ่านเกณฑ์ 2 ข้อย่อยจึงจะผ่านเกณฑ์</t>
    </r>
  </si>
  <si>
    <t>https://docs.google.com/document/d/1zUCqP-hoLHGqAfv3YYy1WivE7sGhjeghiXU1O803svg/edit?usp=sharing</t>
  </si>
  <si>
    <t>5.1) ต้นทุนของยา เวชภัณฑ์และเวชภัณฑ์ที่ไม่ใช่ยา ลดลงร้อยละ 10 เมื่อเทียบกับปีงบประมาณ 2556</t>
  </si>
  <si>
    <t>(B1-A1)X100/A1</t>
  </si>
  <si>
    <t>5.2) มูลค่าการจัดซื้อยาและเวชภัณฑ์ฯทั้งหมด เท่ากับหรือมากกว่าร้อยละ 20</t>
  </si>
  <si>
    <t>(A2/B2)X100</t>
  </si>
  <si>
    <r>
      <t xml:space="preserve">6. มีระบบข้อมูลสำหรับการบริหารจัดการในทุกระดับ  </t>
    </r>
    <r>
      <rPr>
        <sz val="12"/>
        <color rgb="FFFF0000"/>
        <rFont val="TH SarabunPSK"/>
        <family val="2"/>
      </rPr>
      <t>- ต้องผ่านเกณฑ์ทุกข้อย่อยจึงจะผ่านเกณฑ์</t>
    </r>
  </si>
  <si>
    <t>ยุทธศาสตร์ฯ</t>
  </si>
  <si>
    <t>https://docs.google.com/document/d/1fOW__MteapWn4y6scq3k6QvLtD21qG-YkUbEHa9gSIQ/edit?usp=sharing</t>
  </si>
  <si>
    <t>6.1) หน่วยงานทุกระดับมีระบบข้อมูลสุขภาพสำหรับการบริหารจัดการ</t>
  </si>
  <si>
    <t>6.1.1) สำนักงานสาธารณสุขจังหวัดส่งข้อมูลข้อมูลตามโครงสร้าง 43 แฟ้ม ร้อยละ 100</t>
  </si>
  <si>
    <t>(A1/B1)×100</t>
  </si>
  <si>
    <t>6.1.2) รพ.สต. ส่งข้อมูลตามโครงสร้าง 43 แฟ้ม เฉพาะแฟ้ม OP และ PP ผ่าน สสจ.มายังส่วนกลาง (สนย.) ไม่น้อยกว่าร้อยละ 80</t>
  </si>
  <si>
    <t>6.1.3) รพช. ส่งข้อมูลตามโครงสร้าง 43 แฟ้ม ผ่าน สสจ. มายังส่วนกลาง (สนย.) ไม่น้อยกว่าร้อยละ 80</t>
  </si>
  <si>
    <t>(A3/B3)×100</t>
  </si>
  <si>
    <t>6.1.4) รพท.มรพศ. ส่งข้อมูลตามโครงสร้าง 43 แฟ้ม ผ่าน สสจ.มายังส่วนกลาง (สนย.) ไม่น้อยกว่าร้อยละ 70</t>
  </si>
  <si>
    <t>(A4/B4)×100</t>
  </si>
  <si>
    <t>6.3) มีข้อมูลที่มีคุณภาพที่เชื่อถือได้</t>
  </si>
  <si>
    <t>6.3.1) สำนักงานสาธารณสุขจังหวัด เขตสุขภาพ ที่มีการติดตาม ตรวจสอบ ความถูกต้อง ครบถ้วน ทันเวลา ด้วยระบบ monitoring data</t>
  </si>
  <si>
    <t>6.3.2) สำนักงานสาธารณสุขจังหวัดที่มีเครื่องมือบริหารจัดการข้อมูลให้ออกมาในรูปของรายงานในรูปแบบต่างๆ</t>
  </si>
  <si>
    <t>6.3.3) สถานบริการมีเครื่องที่สามารถตรวจสอบความถูกต้องของข้อมูลในแต่ละแฟ้มและระหว่างแฟ้มได้</t>
  </si>
  <si>
    <t>6.3.4) สำนักงานสาธารณสุขจังหวัดที่มีปัญหาได้รับการตรวจสอบ</t>
  </si>
  <si>
    <t>7. ร้อยละของรายการจัดซื้อจัดจ้าง งบลงทุนสามารถลงนามในสัญญาได้ไตรมาส ที่ 1 (100)</t>
  </si>
  <si>
    <r>
      <t>(A/B)×</t>
    </r>
    <r>
      <rPr>
        <sz val="14"/>
        <color rgb="FF000000"/>
        <rFont val="TH SarabunPSK"/>
        <family val="2"/>
      </rPr>
      <t>100</t>
    </r>
  </si>
  <si>
    <t>https://docs.google.com/document/d/1PyHyyAsKmWpshJDHK9iRKrKaImJoDpXH-STXHSi-dzU/edit?usp=sharing</t>
  </si>
  <si>
    <t>8. ร้อยละการเบิกจ่ายงบประมาณภาพรวมในปีงบประมาณ 2557 (ไม่น้อยกว่า 95)</t>
  </si>
  <si>
    <t>https://docs.google.com/document/d/1lZkhAEAkO-kbx5962NilEb4ZSuhVgyE5GkJb40z6udI/edit?usp=sharing</t>
  </si>
  <si>
    <t xml:space="preserve">       สรุปจำนวนตัวชี้วัดกระทรวงที่ผ่านเกณฑ์ (ไม่ต้องประเมิน 2 ตัวชี้วัด) </t>
  </si>
  <si>
    <t>ตัวชี้วัดตามนโยบายและปัญหาสาธารณสุขระดับเขต เขตบริการสุขภาพ (6 ตัวชี้วัด)</t>
  </si>
  <si>
    <t>1. ความคลอบคลุมของ รพ. ที่มีประสิทธิภาพการเรียกเก็บค่ารักษาพยาบาลผู้ป่วยในสิทธิ UC และสิทธิสวัสดิการข้าราชการ ตามเกณฑ์ที่กำหนด ( ≥ ร้อยละ 80 )</t>
  </si>
  <si>
    <r>
      <rPr>
        <sz val="14"/>
        <rFont val="TH SarabunPSK"/>
        <family val="34"/>
      </rPr>
      <t>ประกันฯ</t>
    </r>
  </si>
  <si>
    <t>https://docs.google.com/document/d/1IEY2LGc_M8Vp7GMm7p-oSAbinFzEHEPdQs4mTH3_A9o/edit?usp=sharing</t>
  </si>
  <si>
    <t>2. ความคลอบคลุมของหน่วยงาน/สถานบริการ ที่บุคลากรมีความผาสุก (Happyness Index) ตามเกณฑ์กรมสุขภาพจิต (≥ ร้อยละ 90 )</t>
  </si>
  <si>
    <t>ทรัพยฯ</t>
  </si>
  <si>
    <t>https://docs.google.com/document/d/1nLgDqwkShcSWmPbM3ePUhniet4kHEH2AgXiShrCaRvs/edit?usp=sharing</t>
  </si>
  <si>
    <t>3. ร้อยละของ รพศ./รพท. ที่มีเตียงนอนสำหรับผู้ป่วยจิตเวชและมีระบบปรึกษาแบบไร้รอยต่อ (ร้อยละ 100)</t>
  </si>
  <si>
    <r>
      <rPr>
        <sz val="14"/>
        <rFont val="TH SarabunPSK"/>
        <family val="34"/>
      </rPr>
      <t>ส่งเสริมฯ</t>
    </r>
  </si>
  <si>
    <t>https://docs.google.com/document/d/1A4fZjE-Bsb7JCd6auFfPlwBWkykk30QjOR5uwwntx30/edit?usp=sharing</t>
  </si>
  <si>
    <r>
      <t>4. ร้อยละปฏิเสธการส่งต่อผู้ป่วยน้อยกว่าปีที่ผ่านมา</t>
    </r>
    <r>
      <rPr>
        <sz val="14"/>
        <color rgb="FFFF0000"/>
        <rFont val="TH SarabunPSK"/>
        <family val="2"/>
      </rPr>
      <t xml:space="preserve"> </t>
    </r>
  </si>
  <si>
    <t>(A-B)</t>
  </si>
  <si>
    <t>พัฒนาคุณภาพ</t>
  </si>
  <si>
    <t>https://docs.google.com/document/d/1bPLgqYuC4GmqRpxk_REaN61IA-hOMDNi30V9BUcLi_s/edit?usp=sharing</t>
  </si>
  <si>
    <t>5. อัตราการขาดออกซิเจนระหว่างคลอด (ไม่เกิน 25 ต่อการเกิดมีชีพพันชีพคน)</t>
  </si>
  <si>
    <t>https://docs.google.com/document/d/1tC3Feaz2dlcZcRUlVqj2V0hMCtlHU7n83Jj-_wE2PEU/edit?usp=sharing</t>
  </si>
  <si>
    <r>
      <t>6. ร้อยละของสตรีอายุ 30-60 ปีได้รับคัดกรองมะเร็งปากมดลูก และตรวจเต้านมด้วยตนเอง ( ≥ ร้อยละ 80 )</t>
    </r>
    <r>
      <rPr>
        <sz val="12"/>
        <color rgb="FFFF0000"/>
        <rFont val="TH SarabunPSK"/>
        <family val="2"/>
      </rPr>
      <t xml:space="preserve"> - ต้องผ่านเกณฑ์ทุกข้อย่อยจึงจะผ่านเกณฑ์</t>
    </r>
  </si>
  <si>
    <t>https://docs.google.com/document/d/1bpC9aSoaLlfYuo32weUHDOG1QlQrowscY9-zUa2CYfI/edit?usp=sharing</t>
  </si>
  <si>
    <t xml:space="preserve">6.1) ได้รับคัดกรองมะเร็งปากมดลูก (สะสม) </t>
  </si>
  <si>
    <t>(A1/B)×100</t>
  </si>
  <si>
    <t>6.2) ตรวจเต้านมด้วยตนเอง</t>
  </si>
  <si>
    <t>(A2/B)×100</t>
  </si>
  <si>
    <t xml:space="preserve">       สรุปจำนวนตัวชี้วัดเขตที่ผ่านเกณฑ์</t>
  </si>
  <si>
    <t xml:space="preserve">วิธีการกรอกข้อมูล ให้กรอกเฉพาะช่องสีเหลือง คือ ผลการดำเนินงาน ในช่อง n และ N  (ตาม Template ที่กำหนด) และช่องประเมินเท่านั้น ช่อง X  ไม่ต้องกรอก การประเมินให้ประเมินเฉพาะข้อหลัก ไม่ต้องประเมินตามข้อย่อย อัตราและร้อยละใส่สูตรคำนวณให้แล้วไม่ต้องแก้ไข  </t>
  </si>
  <si>
    <t>ต.ค.2556 - มี.ค.2557 (สะสม)</t>
  </si>
  <si>
    <t>ต.ค.2556 - มิ.ย.2557 (สะสม)</t>
  </si>
  <si>
    <t>ต.ค.2556 - ก.ย.2557 (สะสม)</t>
  </si>
  <si>
    <r>
      <t xml:space="preserve">หมายเหตุ
</t>
    </r>
    <r>
      <rPr>
        <b/>
        <sz val="12"/>
        <color rgb="FF000000"/>
        <rFont val="TH SarabunPSK"/>
        <family val="2"/>
      </rPr>
      <t>(แบบฟอร์ม Online รายเดือน : รายละเอียดจำแนกผลงานตามอำเภอ/การวิเคราะห์/ปัญหาอุปสรรคข้อเสนอแนะ เป็นปัจจุบัน)</t>
    </r>
  </si>
  <si>
    <t>n</t>
  </si>
  <si>
    <t>N</t>
  </si>
  <si>
    <t>1.ร้อยละการเข้าถึงบริการทันตกรรมในกลุ่มแม่และเด็ก</t>
  </si>
  <si>
    <r>
      <rPr>
        <sz val="14"/>
        <rFont val="TH SarabunPSK"/>
        <family val="34"/>
      </rPr>
      <t>ทันตฯ</t>
    </r>
  </si>
  <si>
    <t>https://docs.google.com/document/d/1U8CxWkie7Ry_4-PWHSsZ4vizoa3RrUtQMg8zMvbKOBg/edit?usp=sharing</t>
  </si>
  <si>
    <t xml:space="preserve"> - ตรวจฟันในหญิงตั้งครรภ์ ≥ ร้อยละ 90</t>
  </si>
  <si>
    <t>(n/N)×100</t>
  </si>
  <si>
    <t xml:space="preserve"> - ฝึกทักษะผู้ปกครอง และตรวจฟันเด็กต่ากว่า 3 ปี ≥ ร้อยละ 70</t>
  </si>
  <si>
    <t xml:space="preserve"> - บริการทันตกรรมในหญิงตั้งครรภ์ ≥ ร้อยละ 40</t>
  </si>
  <si>
    <t xml:space="preserve"> - ทาฟูออไรด์วานิช ในเด็กต่ากว่า 3 ปี ≥ ร้อยละ 40</t>
  </si>
  <si>
    <t>2.อัตราตรวจพบผู้ป่วยวัณโรครายใหม่เสมหะพบเชื้อ มากกว่าหรือเท่ากับร้อยละ 70 ของจำนวนที่คาดว่าจะมี
ในชุมชน (66 ต่อแสนประชากร)</t>
  </si>
  <si>
    <t>(n/N)×100,000</t>
  </si>
  <si>
    <r>
      <rPr>
        <sz val="14"/>
        <rFont val="TH SarabunPSK"/>
        <family val="34"/>
      </rPr>
      <t>โรคติดต่อ</t>
    </r>
  </si>
  <si>
    <t>https://docs.google.com/document/d/1FdL9CGdZ98XruSNYjZ0uGunKo6abbWUbYXCP1APkNT0/edit?usp=sharing</t>
  </si>
  <si>
    <t>3. ความครอบคลุมของ CUP ทื่ รพ.ผ่านเกณฑ์มาตรฐานวิชาชีพกายภาพบำบัด ร้อยละ 100</t>
  </si>
  <si>
    <r>
      <rPr>
        <sz val="14"/>
        <rFont val="TH SarabunPSK"/>
        <family val="34"/>
      </rPr>
      <t>พัฒนาคุณภาพฯ</t>
    </r>
  </si>
  <si>
    <t>https://docs.google.com/document/d/1aj1DRUcFY3ac6xtm_7fq1FnFhgwnYEuOa7NmSh5Q5bI/edit?usp=sharing</t>
  </si>
  <si>
    <t>4. อำเภอมี รพ.สต. ผ่านมาตรฐาน PCA ขั้นที่ 3 อย่างน้อย 2 แห่ง</t>
  </si>
  <si>
    <t>https://docs.google.com/document/d/1ywe0Z3FsAHnL4kYpf557jwWHVsXqsAOWrPI5p-LOGGs/edit?usp=sharing</t>
  </si>
  <si>
    <t>5. ความครอบคลุมของ รพ. ผ่านมาตรฐาน HA ขั้น 3 ร้อยละ 100</t>
  </si>
  <si>
    <t>https://docs.google.com/document/d/1XKA2WuSvCniq3D8-jwSReo9D1j6RYDlZlDCS-7iYHaY/edit?usp=sharing</t>
  </si>
  <si>
    <t>6. ความครอบคลุมของ CUP ที่สถานบริการสาธารณสุขมีมูลค่าการใช้ยาสมุนไพรเทียบกับมูลค่าการใช้ยา
แผนปัจจุบัน ได้ตามเกณฑ์มาตรฐานที่กำหนด</t>
  </si>
  <si>
    <r>
      <rPr>
        <sz val="14"/>
        <rFont val="TH SarabunPSK"/>
        <family val="34"/>
      </rPr>
      <t>คุ้มครองผู้บริโภค</t>
    </r>
  </si>
  <si>
    <t>https://docs.google.com/document/d/1Ra9IoJFgk1RyUkLxFmpXQJj4eF5pqioz5BZbzfKwRVc/edit?usp=sharing</t>
  </si>
  <si>
    <t xml:space="preserve"> - รพศ. ร้อยละ 0.5</t>
  </si>
  <si>
    <t xml:space="preserve"> - รพช.M2 ร้อยละ 3</t>
  </si>
  <si>
    <t xml:space="preserve"> - รพช.F2 ร้อยละ 3.5</t>
  </si>
  <si>
    <t xml:space="preserve"> - รพ.สต./ศสช. ร้อยละ 5</t>
  </si>
  <si>
    <r>
      <t xml:space="preserve">7. ร้อยละการปฏิเสธการรับ-ส่งต่อน้อยกว่าปีงบประมาณที่ผ่านมา </t>
    </r>
    <r>
      <rPr>
        <sz val="14"/>
        <color rgb="FFFF0000"/>
        <rFont val="TH SarabunPSK"/>
        <family val="2"/>
      </rPr>
      <t>(ปี 2556 = ร้อยละ............)</t>
    </r>
  </si>
  <si>
    <t>https://docs.google.com/document/d/1G-vNwd4lh4cZ35DtEe1HVSGLs1OgpVrHK1ESePdfgg0/edit?usp=sharing</t>
  </si>
  <si>
    <t>8. การดำเนินงานอำเภอ to be number one : Cup มีชมรม to be number one ครบทุกประเภท 
(ใน สถานศึกษา สถานประกอบการ ชุมชน) ครบตามเกณฑ์</t>
  </si>
  <si>
    <t>https://docs.google.com/document/d/1rC1Gzf73LrLEIyTtzWn9hTCsmvvPUsXwvdvadDLoJBE/edit?usp=sharing</t>
  </si>
  <si>
    <t>9. ความครอบคลุมCUP ที่มีตำบลผ่านเกณฑ์ต้นแบบการดูแลสุขภาพผู้สูงอายุระยะยาวLong Term Care (อย่างน้อย CUP ละ 1 ตำบล)</t>
  </si>
  <si>
    <t>https://docs.google.com/document/d/1L_hyD-ZNQMwJrAe8sGRBDsDZzsSDf81DXGEBm0vT2Tw/edit?usp=sharing</t>
  </si>
  <si>
    <t>https://docs.google.com/document/d/19X1uEiXdj1S59wMRaX1fnOi5AWPmOYllZjij8tc1LMM/edit?usp=sharing</t>
  </si>
  <si>
    <t xml:space="preserve"> - รร.มัธยมศึกษา ร้อยละ 70</t>
  </si>
  <si>
    <t xml:space="preserve"> - รร.ประถมศึกษาขยายโอกาส ร้อยละ 70</t>
  </si>
  <si>
    <t xml:space="preserve"> - รร.ประถมศึกษา ร้อยละ 15</t>
  </si>
  <si>
    <t xml:space="preserve"> - ผ่านเกณฑ์มาตรฐานโรงเรียน อย. น้อยในระดับดีขึ้นไป ร้อยละ 30</t>
  </si>
  <si>
    <t>11. รพ./รพ.สต. ที่ประชาชนมีการประเมินความพึงพอใจทุกแห่ง (วัดระดับจังหวัด)</t>
  </si>
  <si>
    <t>https://docs.google.com/document/d/1m9tThdDzo23p9nck57e-Vogblu8Up_3ZqfowfGIZjH4/edit?usp=sharing</t>
  </si>
  <si>
    <t xml:space="preserve">12. ร้อยละของอสม. ที่ได้รับการพัฒนาศักยภาพเป็น อสม.เชี่ยวชาญ (ไม่น้อยกว่า 72)  </t>
  </si>
  <si>
    <r>
      <rPr>
        <sz val="14"/>
        <rFont val="TH SarabunPSK"/>
        <family val="34"/>
      </rPr>
      <t>ภาคปชช.</t>
    </r>
  </si>
  <si>
    <t>https://docs.google.com/document/d/1wjjJ-ae-VR7UrnEk0x3hAkMma05rc13w-fKjgELNqio/edit?usp=sharing</t>
  </si>
  <si>
    <t>13. กองทุนหลักประกันสุขภาพตาบลผ่านเกณฑ์ระดับระดับดี (A) ขึ้นไป (เท่ากับหรือมากกว่า ร้อยละ 80)</t>
  </si>
  <si>
    <t>https://docs.google.com/document/d/1pI71gS0kfcHByDsryU9UL_H5tYEfA8uKn95TLKlTagU/edit?usp=sharing</t>
  </si>
  <si>
    <t>14. ร้อยละของตำบลที่มีการจัดการสุขภาพดีวิสาหกิจชุมชนยั่งยืนผ่านเกณฑ์ระดับดีขึ้นไป (ไม่น้อยกว่า 70)</t>
  </si>
  <si>
    <t>https://docs.google.com/document/d/1GvawnmXX_TXWaxEalBQ-wSRKPRl213vXDnOzXttksKY/edit?usp=sharing</t>
  </si>
  <si>
    <t>15. ความครอบคลุมของ CUP ผ่านเกณฑ์การบริหารจัดการการเงินการคลัง การพัสดุ และตรวจสอบภายใน ตามมาตรฐานที่กำหนดได้ร้อยละ 95 ขึ้นไป</t>
  </si>
  <si>
    <r>
      <rPr>
        <sz val="14"/>
        <rFont val="TH SarabunPSK"/>
        <family val="34"/>
      </rPr>
      <t>ควบคุมภายใน</t>
    </r>
  </si>
  <si>
    <t>https://docs.google.com/document/d/1nRmrKH_99nf2WcwTKMzLPrSs4eFabDMzi0OfKyf7mug/edit?usp=sharing</t>
  </si>
  <si>
    <t>16. ความครอบคลุมของCUP ที่ผ่านเกณฑ์ในการเฝ้าระวังสถานะการเงิน การคลัง ของหน่วยบริการ(รพ.)
ร้อยละ 100</t>
  </si>
  <si>
    <t>https://docs.google.com/document/d/1GbOKYIUAXjA7VndwjayM56ISMbVW0fD9aAPBFxXwCUg/edit?usp=sharing</t>
  </si>
  <si>
    <t>17. ร้อยละของ CUP มีการจัดทำแผน/ออกตรวจสอบภายในและมีการจัดทำแผนควบคุมค่าใช้จ่ายตามแผน 
เขตสุขภาพ/จังหวัด(FAI) ตามมาตรฐานระบบการควบคุมภายใน = 100</t>
  </si>
  <si>
    <t>https://docs.google.com/document/d/1RyLw90JF3RFZ0dRnZfwQWbCxoFcnp60Q_4SdyhhfxTY/edit?usp=sharing</t>
  </si>
  <si>
    <t>18. ความครอบคลุมของ CUP ที่มีการจัดทำและใช้ข้อมูลต้นทุนตามเกณฑ์ที่กำหนด</t>
  </si>
  <si>
    <t>https://docs.google.com/document/d/1G1PPb3sHtCGioJ05PYnGcN4p3469XVn0RODS07fwEiA/edit?usp=sharing</t>
  </si>
  <si>
    <t>19. ความครอบคลุมของโรงพยาบาลที่ผ่านเกณฑ์ในการบริหารจัดการลูกหนี้รักษาพยาบาล</t>
  </si>
  <si>
    <t>https://docs.google.com/document/d/1iTaoC9mMDbSUzs4VebVog2iblFLCtRcwtzoQKS49-wY/edit?usp=sharing</t>
  </si>
  <si>
    <t>20. ความครอบคลุมของ CUP ทีมีการบริหารจัดการงบลงทุน (UC) กำกับ ติดตาม การจัดซื้อจัดจ้างโดยใช้
e -GP เป็นเครื่องมือ ได้ตามเป้าหมายที่กำหนด(ไม่รวม รพ.มน.) ≥ร้อยละ80 ลงนามสัญญา</t>
  </si>
  <si>
    <r>
      <rPr>
        <sz val="14"/>
        <rFont val="TH SarabunPSK"/>
        <family val="34"/>
      </rPr>
      <t>บริหารทวั่ ไป</t>
    </r>
  </si>
  <si>
    <t>https://docs.google.com/document/d/1reCBFfENt3sC6Yz26U3SV-LzgdUFKwAeTbbFezqxdcc/edit?usp=sharing</t>
  </si>
  <si>
    <t>21. เครือข่ายบริการสุขภาพ มีการพัฒนาระบบบริหารจัดการเชิงยุทธศาสตร์ที่มีประสิทธิภาพตามเกณฑ์ มาตรฐานที่กำหนด ≥ ร้อยละ 80</t>
  </si>
  <si>
    <r>
      <rPr>
        <sz val="14"/>
        <rFont val="TH SarabunPSK"/>
        <family val="34"/>
      </rPr>
      <t>ยุทธศาสตร์ฯ</t>
    </r>
  </si>
  <si>
    <t>https://docs.google.com/document/d/1lA03-CN67q0VTpVtzxRHmgeEOZFc3HTvvTlYlj_wpJA/edit?usp=sharing</t>
  </si>
  <si>
    <t xml:space="preserve"> - ความก้าวหน้าของการดำเนินงานในโครงการ (google doc)</t>
  </si>
  <si>
    <t xml:space="preserve"> - ร้อยละของการตั้งเบิกเงิน (google doc) วางแบบ (350)</t>
  </si>
  <si>
    <t xml:space="preserve"> - มีรายงานสรุปผลการดาเนินงานตามKPI รายไตรมาส</t>
  </si>
  <si>
    <t xml:space="preserve"> - มีการสรุปประเมินผลการดำเนินงานตามแผนงาน/โครงการอย่างน้อย1 แผนงาน/โครงการ (CUP ละ1 เรื่อง)</t>
  </si>
  <si>
    <t>22. ร้อยละของ สสอ./สสจ. มีผลการพัฒนาระบบบริหารจัดการองค์กรตามเกณฑ์PMQA (Fundamental level) ≥ ร้อยละ 80</t>
  </si>
  <si>
    <t>https://docs.google.com/document/d/1CM3jlLBzdb2RdgYPzvgS7TP8ea1cSfSXRTsM98xtIf0/edit?usp=sharing</t>
  </si>
  <si>
    <t>23. ความครอบคลุมของ CUP มีกระบวนการจัดการความรู้อย่างมีประสิทธิภาพครบทุกแห่ง</t>
  </si>
  <si>
    <r>
      <rPr>
        <sz val="14"/>
        <rFont val="TH SarabunPSK"/>
        <family val="34"/>
      </rPr>
      <t>ทรัพย์ฯ</t>
    </r>
  </si>
  <si>
    <t>https://docs.google.com/document/d/1F_J6lqXZikfQgwEnv5Pwnir6utBddbRYTTxyMOEsA0w/edit?usp=sharing</t>
  </si>
  <si>
    <t xml:space="preserve">       สรุปจำนวนตัวชี้วัดจังหวัดที่ผ่านเกณฑ์</t>
  </si>
  <si>
    <t>งปมอื่นๆ สวัสดิการณ์ สปสช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</si>
</sst>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_ ;\-#,##0&quot; &quot;"/>
    <numFmt numFmtId="189" formatCode="mmm\-yy;@"/>
    <numFmt numFmtId="190" formatCode="#,##0.00_ ;[Red]\-#,##0.00\ "/>
    <numFmt numFmtId="191" formatCode="###0;###0"/>
  </numFmts>
  <fonts count="147"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0"/>
      <name val="Arial"/>
      <family val="2"/>
    </font>
    <font>
      <b/>
      <sz val="12"/>
      <color indexed="8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sz val="12"/>
      <color indexed="8"/>
      <name val="Cordia Ne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hadow/>
      <sz val="12"/>
      <name val="Cordia New"/>
      <family val="2"/>
    </font>
    <font>
      <u/>
      <sz val="12"/>
      <name val="Cordia New"/>
      <family val="2"/>
    </font>
    <font>
      <sz val="11"/>
      <color indexed="8"/>
      <name val="Cordia New"/>
      <family val="2"/>
    </font>
    <font>
      <sz val="11"/>
      <name val="Cordia New"/>
      <family val="2"/>
    </font>
    <font>
      <sz val="10"/>
      <name val="Cordia New"/>
      <family val="2"/>
    </font>
    <font>
      <sz val="11"/>
      <color indexed="10"/>
      <name val="Cordia New"/>
      <family val="2"/>
    </font>
    <font>
      <b/>
      <sz val="11"/>
      <color indexed="8"/>
      <name val="Cordia New"/>
      <family val="2"/>
    </font>
    <font>
      <b/>
      <sz val="11"/>
      <name val="Cordia New"/>
      <family val="2"/>
    </font>
    <font>
      <sz val="11"/>
      <color indexed="8"/>
      <name val="CordiaUPC"/>
      <family val="2"/>
    </font>
    <font>
      <sz val="11"/>
      <name val="CordiaUPC"/>
      <family val="2"/>
    </font>
    <font>
      <b/>
      <sz val="11"/>
      <color indexed="8"/>
      <name val="CordiaUPC"/>
      <family val="2"/>
    </font>
    <font>
      <sz val="10"/>
      <color indexed="8"/>
      <name val="CordiaUPC"/>
      <family val="2"/>
    </font>
    <font>
      <sz val="12"/>
      <name val="CordiaUPC"/>
      <family val="2"/>
    </font>
    <font>
      <b/>
      <sz val="12"/>
      <name val="CordiaUPC"/>
      <family val="2"/>
    </font>
    <font>
      <sz val="11"/>
      <name val="TH SarabunPSK"/>
      <family val="2"/>
    </font>
    <font>
      <sz val="10"/>
      <name val="CordiaUPC"/>
      <family val="2"/>
    </font>
    <font>
      <b/>
      <sz val="16"/>
      <name val="CordiaUPC"/>
      <family val="2"/>
    </font>
    <font>
      <sz val="11"/>
      <name val="Wingdings"/>
      <charset val="2"/>
    </font>
    <font>
      <sz val="11"/>
      <name val="Arial"/>
      <family val="2"/>
    </font>
    <font>
      <sz val="9"/>
      <name val="CordiaUPC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Cordia New"/>
      <family val="2"/>
    </font>
    <font>
      <sz val="12"/>
      <color rgb="FFFF0000"/>
      <name val="Cordia New"/>
      <family val="2"/>
    </font>
    <font>
      <sz val="12"/>
      <color rgb="FF000000"/>
      <name val="Cordia New"/>
      <family val="2"/>
    </font>
    <font>
      <b/>
      <sz val="12"/>
      <color theme="1"/>
      <name val="Cordia New"/>
      <family val="2"/>
    </font>
    <font>
      <sz val="11"/>
      <color theme="1"/>
      <name val="Cordia New"/>
      <family val="2"/>
    </font>
    <font>
      <sz val="11"/>
      <color rgb="FFFF0000"/>
      <name val="Cordia New"/>
      <family val="2"/>
    </font>
    <font>
      <sz val="10"/>
      <color theme="1"/>
      <name val="Cordia New"/>
      <family val="2"/>
    </font>
    <font>
      <b/>
      <sz val="12"/>
      <color rgb="FFFF0000"/>
      <name val="TH SarabunPSK"/>
      <family val="2"/>
    </font>
    <font>
      <b/>
      <i/>
      <sz val="11"/>
      <color rgb="FFFF0000"/>
      <name val="Cordia New"/>
      <family val="2"/>
    </font>
    <font>
      <sz val="11"/>
      <color rgb="FF000000"/>
      <name val="Cordia New"/>
      <family val="2"/>
    </font>
    <font>
      <b/>
      <sz val="11"/>
      <color theme="1"/>
      <name val="Cordia New"/>
      <family val="2"/>
    </font>
    <font>
      <sz val="11"/>
      <color rgb="FF0070C0"/>
      <name val="Cordia New"/>
      <family val="2"/>
    </font>
    <font>
      <sz val="11"/>
      <color theme="1"/>
      <name val="CordiaUPC"/>
      <family val="2"/>
    </font>
    <font>
      <b/>
      <sz val="11"/>
      <color theme="1"/>
      <name val="CordiaUPC"/>
      <family val="2"/>
    </font>
    <font>
      <b/>
      <sz val="11"/>
      <color rgb="FFFF0000"/>
      <name val="Cordia New"/>
      <family val="2"/>
    </font>
    <font>
      <b/>
      <sz val="14"/>
      <color theme="1"/>
      <name val="TH SarabunPSK"/>
      <family val="2"/>
    </font>
    <font>
      <sz val="11"/>
      <color rgb="FFFF0000"/>
      <name val="CordiaUPC"/>
      <family val="2"/>
    </font>
    <font>
      <b/>
      <sz val="14"/>
      <color rgb="FFFF0000"/>
      <name val="TH SarabunPSK"/>
      <family val="2"/>
    </font>
    <font>
      <sz val="12"/>
      <color theme="1"/>
      <name val="CordiaUPC"/>
      <family val="2"/>
    </font>
    <font>
      <sz val="10"/>
      <color theme="1"/>
      <name val="CordiaUPC"/>
      <family val="2"/>
    </font>
    <font>
      <b/>
      <sz val="10"/>
      <color theme="1"/>
      <name val="CordiaUPC"/>
      <family val="2"/>
    </font>
    <font>
      <sz val="9"/>
      <color theme="1"/>
      <name val="CordiaUPC"/>
      <family val="2"/>
    </font>
    <font>
      <b/>
      <sz val="11"/>
      <color rgb="FFFF0000"/>
      <name val="CordiaUPC"/>
      <family val="2"/>
    </font>
    <font>
      <sz val="12"/>
      <color theme="0"/>
      <name val="Cordia New"/>
      <family val="2"/>
    </font>
    <font>
      <b/>
      <sz val="11"/>
      <color rgb="FF000000"/>
      <name val="TH SarabunPSK"/>
      <family val="2"/>
    </font>
    <font>
      <b/>
      <sz val="11"/>
      <color rgb="FF000000"/>
      <name val="Cordia New"/>
      <family val="2"/>
    </font>
    <font>
      <sz val="10"/>
      <color rgb="FFFF0000"/>
      <name val="CordiaUPC"/>
      <family val="2"/>
    </font>
    <font>
      <sz val="9"/>
      <color rgb="FFFF0000"/>
      <name val="CordiaUPC"/>
      <family val="2"/>
    </font>
    <font>
      <b/>
      <sz val="10"/>
      <color rgb="FFFF0000"/>
      <name val="CordiaUPC"/>
      <family val="2"/>
    </font>
    <font>
      <sz val="12"/>
      <color rgb="FF00B050"/>
      <name val="Cordia New"/>
      <family val="2"/>
    </font>
    <font>
      <sz val="11"/>
      <color rgb="FF00B050"/>
      <name val="Cordia New"/>
      <family val="2"/>
    </font>
    <font>
      <sz val="12"/>
      <name val="Tahoma"/>
      <family val="2"/>
      <charset val="222"/>
      <scheme val="minor"/>
    </font>
    <font>
      <sz val="10"/>
      <color rgb="FF00B050"/>
      <name val="Cordia New"/>
      <family val="2"/>
    </font>
    <font>
      <b/>
      <sz val="10"/>
      <name val="CordiaUPC"/>
      <family val="2"/>
    </font>
    <font>
      <b/>
      <sz val="11"/>
      <name val="CordiaUPC"/>
      <family val="2"/>
    </font>
    <font>
      <b/>
      <sz val="12"/>
      <name val="TH SarabunPSK"/>
      <family val="2"/>
    </font>
    <font>
      <sz val="11"/>
      <color theme="0"/>
      <name val="CordiaUPC"/>
      <family val="2"/>
    </font>
    <font>
      <sz val="11"/>
      <color theme="0"/>
      <name val="Cordia New"/>
      <family val="2"/>
    </font>
    <font>
      <shadow/>
      <sz val="11"/>
      <name val="Cordia New"/>
      <family val="2"/>
    </font>
    <font>
      <b/>
      <i/>
      <sz val="11"/>
      <name val="Cordia New"/>
      <family val="2"/>
    </font>
    <font>
      <sz val="11"/>
      <name val="Times New Roman"/>
      <family val="1"/>
    </font>
    <font>
      <sz val="11"/>
      <name val="Calibri"/>
      <family val="2"/>
    </font>
    <font>
      <i/>
      <sz val="11"/>
      <name val="Cordia New"/>
      <family val="2"/>
    </font>
    <font>
      <i/>
      <sz val="11"/>
      <color rgb="FFFF0000"/>
      <name val="Cordia New"/>
      <family val="2"/>
    </font>
    <font>
      <sz val="11"/>
      <color rgb="FFFFC000"/>
      <name val="Cordia New"/>
      <family val="2"/>
    </font>
    <font>
      <sz val="11"/>
      <color rgb="FF002060"/>
      <name val="Cordia New"/>
      <family val="2"/>
    </font>
    <font>
      <i/>
      <sz val="11"/>
      <color theme="1"/>
      <name val="Cordia New"/>
      <family val="2"/>
    </font>
    <font>
      <u/>
      <sz val="11"/>
      <name val="Cordia New"/>
      <family val="2"/>
    </font>
    <font>
      <sz val="11"/>
      <color rgb="FFFF0000"/>
      <name val="TH SarabunPSK"/>
      <family val="2"/>
    </font>
    <font>
      <sz val="11"/>
      <color indexed="30"/>
      <name val="Cordia New"/>
      <family val="2"/>
    </font>
    <font>
      <b/>
      <i/>
      <sz val="11"/>
      <name val="CordiaUPC"/>
      <family val="2"/>
    </font>
    <font>
      <i/>
      <sz val="11"/>
      <name val="CordiaUPC"/>
      <family val="2"/>
    </font>
    <font>
      <sz val="12"/>
      <color theme="0"/>
      <name val="CordiaUPC"/>
      <family val="2"/>
    </font>
    <font>
      <sz val="10"/>
      <color rgb="FF363636"/>
      <name val="Cordia New"/>
      <family val="2"/>
    </font>
    <font>
      <b/>
      <sz val="12"/>
      <color rgb="FF000000"/>
      <name val="Cordia New"/>
      <family val="2"/>
    </font>
    <font>
      <sz val="11"/>
      <color rgb="FF000000"/>
      <name val="CordiaUPC"/>
      <family val="2"/>
    </font>
    <font>
      <b/>
      <sz val="11"/>
      <name val="TH SarabunPSK"/>
      <family val="2"/>
    </font>
    <font>
      <i/>
      <sz val="10"/>
      <name val="Cordia New"/>
      <family val="2"/>
    </font>
    <font>
      <sz val="9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16"/>
      <color theme="1"/>
      <name val="Cordia New"/>
      <family val="2"/>
    </font>
    <font>
      <b/>
      <sz val="24"/>
      <name val="Tahoma"/>
      <family val="2"/>
    </font>
    <font>
      <sz val="24"/>
      <name val="Tahoma"/>
      <family val="2"/>
    </font>
    <font>
      <sz val="26"/>
      <name val="Tahoma"/>
      <family val="2"/>
    </font>
    <font>
      <b/>
      <sz val="22"/>
      <name val="Tahoma"/>
      <family val="2"/>
    </font>
    <font>
      <sz val="22"/>
      <name val="Tahoma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2"/>
      <color theme="1"/>
      <name val="CordiaUPC"/>
      <family val="2"/>
    </font>
    <font>
      <sz val="12"/>
      <color rgb="FF000000"/>
      <name val="CordiaUPC"/>
      <family val="2"/>
    </font>
    <font>
      <b/>
      <sz val="10"/>
      <color theme="1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b/>
      <sz val="14"/>
      <name val="CordiaUPC"/>
      <family val="2"/>
    </font>
    <font>
      <sz val="16"/>
      <name val="CordiaUPC"/>
      <family val="2"/>
    </font>
    <font>
      <b/>
      <sz val="14"/>
      <color rgb="FF0F243E"/>
      <name val="TH SarabunPSK"/>
      <family val="2"/>
    </font>
    <font>
      <b/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name val="Calibri"/>
      <family val="2"/>
    </font>
    <font>
      <b/>
      <sz val="14"/>
      <color rgb="FF000000"/>
      <name val="TH Niramit AS"/>
    </font>
    <font>
      <b/>
      <sz val="14"/>
      <name val="TH Niramit AS"/>
      <charset val="222"/>
    </font>
    <font>
      <b/>
      <sz val="14"/>
      <color rgb="FFFF0000"/>
      <name val="Tahoma"/>
      <family val="2"/>
      <scheme val="minor"/>
    </font>
    <font>
      <b/>
      <sz val="14"/>
      <name val="TH Niramit AS"/>
    </font>
    <font>
      <b/>
      <sz val="14"/>
      <name val="Tahoma"/>
      <family val="2"/>
      <scheme val="minor"/>
    </font>
    <font>
      <b/>
      <sz val="14"/>
      <color rgb="FF000000"/>
      <name val="TH SarabunPSK"/>
      <family val="2"/>
    </font>
    <font>
      <b/>
      <sz val="14"/>
      <color rgb="FF000000"/>
      <name val="Tahoma"/>
      <family val="2"/>
    </font>
    <font>
      <sz val="14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b/>
      <sz val="11"/>
      <color rgb="FF000000"/>
      <name val="Tahoma"/>
      <family val="2"/>
    </font>
    <font>
      <b/>
      <sz val="20"/>
      <color rgb="FF000000"/>
      <name val="TH SarabunPSK"/>
      <family val="2"/>
    </font>
    <font>
      <b/>
      <sz val="16"/>
      <color rgb="FF000000"/>
      <name val="TH SarabunPSK"/>
      <family val="2"/>
    </font>
    <font>
      <b/>
      <i/>
      <sz val="12"/>
      <color rgb="FF000000"/>
      <name val="TH SarabunPSK"/>
      <family val="2"/>
    </font>
    <font>
      <b/>
      <sz val="12"/>
      <color rgb="FFFFFFFF"/>
      <name val="TH SarabunPSK"/>
      <family val="2"/>
    </font>
    <font>
      <b/>
      <sz val="10"/>
      <color rgb="FF000000"/>
      <name val="Tahoma"/>
      <family val="2"/>
    </font>
    <font>
      <b/>
      <sz val="16"/>
      <color theme="1"/>
      <name val="Cordia New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sz val="11"/>
      <color rgb="FF000000"/>
      <name val="Tahoma"/>
      <family val="2"/>
    </font>
    <font>
      <b/>
      <sz val="9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8"/>
      <color rgb="FF000000"/>
      <name val="TH SarabunPSK"/>
      <family val="2"/>
    </font>
    <font>
      <b/>
      <sz val="11"/>
      <color rgb="FFFF0000"/>
      <name val="Tahoma"/>
      <family val="2"/>
    </font>
    <font>
      <sz val="11"/>
      <color theme="1"/>
      <name val="Angsana New"/>
      <family val="1"/>
    </font>
    <font>
      <sz val="11"/>
      <color rgb="FF000000"/>
      <name val="TH SarabunPSK"/>
      <family val="2"/>
    </font>
    <font>
      <b/>
      <sz val="14"/>
      <color theme="1"/>
      <name val="Cordia New"/>
      <family val="2"/>
    </font>
    <font>
      <sz val="14"/>
      <color rgb="FF000000"/>
      <name val="TH SarabunPSK"/>
      <family val="2"/>
    </font>
    <font>
      <u/>
      <sz val="10"/>
      <color theme="10"/>
      <name val="Arial"/>
      <family val="2"/>
    </font>
    <font>
      <u/>
      <sz val="14"/>
      <color theme="1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rgb="FF000000"/>
      <name val="Times New Roman"/>
      <family val="1"/>
    </font>
    <font>
      <sz val="14"/>
      <name val="TH SarabunPSK"/>
      <family val="34"/>
    </font>
    <font>
      <sz val="9"/>
      <color rgb="FF000000"/>
      <name val="TH SarabunPSK"/>
      <family val="2"/>
    </font>
    <font>
      <u/>
      <sz val="14"/>
      <color rgb="FF0000FF"/>
      <name val="TH SarabunPSK"/>
      <family val="2"/>
    </font>
    <font>
      <b/>
      <sz val="11"/>
      <color theme="0"/>
      <name val="CordiaUPC"/>
      <family val="2"/>
    </font>
  </fonts>
  <fills count="6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DFE3E8"/>
        <bgColor indexed="64"/>
      </patternFill>
    </fill>
    <fill>
      <patternFill patternType="solid">
        <fgColor rgb="FFFFF2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4E9E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43" fontId="2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8" fillId="0" borderId="0" applyNumberFormat="0" applyFill="0" applyBorder="0" applyAlignment="0" applyProtection="0"/>
  </cellStyleXfs>
  <cellXfs count="2343">
    <xf numFmtId="0" fontId="0" fillId="0" borderId="0" xfId="0"/>
    <xf numFmtId="0" fontId="30" fillId="0" borderId="0" xfId="0" applyFont="1" applyBorder="1" applyAlignment="1">
      <alignment vertical="center"/>
    </xf>
    <xf numFmtId="0" fontId="30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vertical="top"/>
    </xf>
    <xf numFmtId="0" fontId="32" fillId="0" borderId="0" xfId="2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2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3" fillId="0" borderId="0" xfId="2" applyFont="1" applyFill="1" applyBorder="1" applyAlignment="1" applyProtection="1">
      <alignment horizontal="right" indent="4"/>
      <protection locked="0"/>
    </xf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/>
    <xf numFmtId="0" fontId="6" fillId="0" borderId="0" xfId="2" applyFont="1" applyFill="1" applyBorder="1" applyAlignment="1"/>
    <xf numFmtId="0" fontId="3" fillId="0" borderId="0" xfId="2" applyFont="1" applyFill="1" applyBorder="1" applyAlignment="1" applyProtection="1">
      <alignment horizontal="right"/>
      <protection locked="0"/>
    </xf>
    <xf numFmtId="0" fontId="30" fillId="0" borderId="0" xfId="0" applyFont="1" applyFill="1" applyBorder="1" applyAlignment="1">
      <alignment horizontal="center"/>
    </xf>
    <xf numFmtId="0" fontId="3" fillId="0" borderId="0" xfId="2" applyFont="1" applyFill="1" applyBorder="1" applyAlignment="1">
      <alignment horizontal="right" indent="4"/>
    </xf>
    <xf numFmtId="0" fontId="6" fillId="0" borderId="0" xfId="2" applyFont="1" applyFill="1" applyBorder="1" applyAlignment="1" applyProtection="1">
      <alignment horizontal="center"/>
      <protection locked="0"/>
    </xf>
    <xf numFmtId="0" fontId="30" fillId="0" borderId="0" xfId="0" applyFont="1" applyBorder="1"/>
    <xf numFmtId="0" fontId="30" fillId="0" borderId="0" xfId="0" applyFont="1" applyAlignment="1">
      <alignment horizontal="center"/>
    </xf>
    <xf numFmtId="0" fontId="6" fillId="0" borderId="0" xfId="2" applyFont="1" applyFill="1" applyBorder="1" applyAlignment="1" applyProtection="1">
      <protection locked="0"/>
    </xf>
    <xf numFmtId="0" fontId="30" fillId="0" borderId="0" xfId="0" applyFont="1" applyFill="1" applyBorder="1"/>
    <xf numFmtId="0" fontId="30" fillId="0" borderId="0" xfId="0" applyFont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/>
    <xf numFmtId="0" fontId="5" fillId="0" borderId="0" xfId="2" applyFont="1" applyFill="1" applyBorder="1" applyAlignment="1" applyProtection="1">
      <alignment horizontal="right" indent="4"/>
      <protection locked="0"/>
    </xf>
    <xf numFmtId="0" fontId="5" fillId="0" borderId="0" xfId="2" applyFont="1" applyFill="1" applyBorder="1" applyAlignment="1">
      <alignment horizontal="right" indent="4"/>
    </xf>
    <xf numFmtId="0" fontId="4" fillId="0" borderId="0" xfId="2" applyFont="1" applyFill="1" applyBorder="1" applyAlignment="1" applyProtection="1"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/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8" xfId="0" applyFont="1" applyBorder="1" applyAlignment="1"/>
    <xf numFmtId="0" fontId="4" fillId="0" borderId="8" xfId="0" applyFont="1" applyBorder="1" applyAlignment="1">
      <alignment horizontal="left"/>
    </xf>
    <xf numFmtId="0" fontId="4" fillId="0" borderId="8" xfId="0" applyFont="1" applyFill="1" applyBorder="1" applyAlignment="1">
      <alignment horizontal="left" indent="1"/>
    </xf>
    <xf numFmtId="0" fontId="4" fillId="0" borderId="8" xfId="0" applyFont="1" applyBorder="1"/>
    <xf numFmtId="0" fontId="4" fillId="0" borderId="8" xfId="0" applyFont="1" applyFill="1" applyBorder="1" applyAlignment="1">
      <alignment horizontal="left"/>
    </xf>
    <xf numFmtId="0" fontId="4" fillId="0" borderId="8" xfId="0" applyFont="1" applyBorder="1" applyAlignment="1">
      <alignment horizontal="left" indent="1"/>
    </xf>
    <xf numFmtId="0" fontId="4" fillId="0" borderId="8" xfId="0" applyFont="1" applyFill="1" applyBorder="1" applyAlignment="1">
      <alignment horizontal="left" indent="2"/>
    </xf>
    <xf numFmtId="0" fontId="4" fillId="0" borderId="8" xfId="0" applyFont="1" applyBorder="1" applyAlignment="1">
      <alignment horizontal="left" indent="2"/>
    </xf>
    <xf numFmtId="0" fontId="6" fillId="0" borderId="0" xfId="2" applyFont="1" applyFill="1" applyBorder="1" applyAlignment="1">
      <alignment horizontal="center"/>
    </xf>
    <xf numFmtId="0" fontId="30" fillId="0" borderId="0" xfId="2" applyFont="1" applyFill="1" applyBorder="1" applyAlignment="1">
      <alignment horizontal="left" wrapText="1"/>
    </xf>
    <xf numFmtId="0" fontId="32" fillId="0" borderId="0" xfId="2" applyFont="1" applyFill="1" applyBorder="1" applyAlignment="1"/>
    <xf numFmtId="0" fontId="3" fillId="0" borderId="0" xfId="2" applyFont="1" applyFill="1" applyBorder="1" applyAlignment="1">
      <alignment horizontal="right"/>
    </xf>
    <xf numFmtId="187" fontId="6" fillId="0" borderId="0" xfId="1" applyNumberFormat="1" applyFont="1" applyFill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5" fillId="0" borderId="0" xfId="2" applyFont="1" applyFill="1" applyBorder="1" applyAlignment="1">
      <alignment vertical="top"/>
    </xf>
    <xf numFmtId="0" fontId="5" fillId="16" borderId="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3" fillId="17" borderId="0" xfId="0" applyFont="1" applyFill="1" applyBorder="1" applyAlignment="1">
      <alignment vertical="top"/>
    </xf>
    <xf numFmtId="0" fontId="3" fillId="17" borderId="8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vertical="top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top"/>
    </xf>
    <xf numFmtId="0" fontId="34" fillId="0" borderId="0" xfId="0" applyFont="1" applyBorder="1"/>
    <xf numFmtId="0" fontId="34" fillId="0" borderId="0" xfId="0" applyFont="1" applyFill="1" applyBorder="1"/>
    <xf numFmtId="0" fontId="34" fillId="0" borderId="0" xfId="0" applyFont="1" applyBorder="1" applyAlignment="1">
      <alignment horizontal="right"/>
    </xf>
    <xf numFmtId="0" fontId="34" fillId="10" borderId="0" xfId="0" applyFont="1" applyFill="1" applyBorder="1"/>
    <xf numFmtId="0" fontId="34" fillId="0" borderId="0" xfId="0" applyFont="1" applyFill="1" applyBorder="1" applyAlignment="1">
      <alignment horizontal="right"/>
    </xf>
    <xf numFmtId="0" fontId="30" fillId="0" borderId="0" xfId="2" applyFont="1" applyFill="1" applyBorder="1" applyAlignment="1">
      <alignment horizontal="left" vertical="center"/>
    </xf>
    <xf numFmtId="0" fontId="3" fillId="15" borderId="0" xfId="0" applyFont="1" applyFill="1" applyBorder="1" applyAlignment="1" applyProtection="1">
      <alignment horizontal="center"/>
      <protection locked="0"/>
    </xf>
    <xf numFmtId="0" fontId="5" fillId="15" borderId="0" xfId="0" applyFont="1" applyFill="1" applyBorder="1" applyAlignment="1" applyProtection="1">
      <alignment horizontal="center" vertical="top"/>
      <protection locked="0"/>
    </xf>
    <xf numFmtId="0" fontId="30" fillId="0" borderId="0" xfId="0" applyFont="1" applyAlignment="1">
      <alignment horizontal="left"/>
    </xf>
    <xf numFmtId="0" fontId="12" fillId="0" borderId="0" xfId="0" applyFont="1" applyAlignment="1"/>
    <xf numFmtId="187" fontId="12" fillId="0" borderId="0" xfId="3" applyNumberFormat="1" applyFont="1" applyAlignment="1"/>
    <xf numFmtId="0" fontId="30" fillId="0" borderId="0" xfId="0" applyFont="1"/>
    <xf numFmtId="187" fontId="35" fillId="0" borderId="0" xfId="3" applyNumberFormat="1" applyFont="1" applyAlignment="1"/>
    <xf numFmtId="0" fontId="5" fillId="0" borderId="8" xfId="0" applyFont="1" applyFill="1" applyBorder="1" applyAlignment="1">
      <alignment horizontal="left" vertical="top"/>
    </xf>
    <xf numFmtId="0" fontId="30" fillId="0" borderId="8" xfId="0" applyFont="1" applyFill="1" applyBorder="1" applyAlignment="1">
      <alignment vertical="top"/>
    </xf>
    <xf numFmtId="0" fontId="3" fillId="0" borderId="8" xfId="0" applyFont="1" applyFill="1" applyBorder="1" applyAlignment="1" applyProtection="1">
      <alignment horizontal="center" vertical="top"/>
      <protection locked="0"/>
    </xf>
    <xf numFmtId="0" fontId="34" fillId="0" borderId="8" xfId="0" applyFont="1" applyFill="1" applyBorder="1" applyAlignment="1">
      <alignment vertical="top"/>
    </xf>
    <xf numFmtId="0" fontId="34" fillId="0" borderId="0" xfId="0" applyFont="1" applyFill="1" applyBorder="1" applyAlignment="1">
      <alignment shrinkToFit="1"/>
    </xf>
    <xf numFmtId="0" fontId="34" fillId="0" borderId="0" xfId="0" applyFont="1" applyBorder="1" applyAlignment="1">
      <alignment shrinkToFit="1"/>
    </xf>
    <xf numFmtId="0" fontId="34" fillId="0" borderId="0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187" fontId="12" fillId="0" borderId="8" xfId="3" applyNumberFormat="1" applyFont="1" applyFill="1" applyBorder="1" applyAlignment="1">
      <alignment vertical="center"/>
    </xf>
    <xf numFmtId="0" fontId="34" fillId="0" borderId="8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34" fillId="0" borderId="8" xfId="0" applyFont="1" applyBorder="1" applyAlignment="1">
      <alignment vertical="center"/>
    </xf>
    <xf numFmtId="187" fontId="12" fillId="12" borderId="8" xfId="3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vertical="center"/>
    </xf>
    <xf numFmtId="0" fontId="5" fillId="16" borderId="8" xfId="0" applyFont="1" applyFill="1" applyBorder="1"/>
    <xf numFmtId="0" fontId="30" fillId="0" borderId="8" xfId="0" applyFont="1" applyFill="1" applyBorder="1" applyAlignment="1">
      <alignment horizontal="center"/>
    </xf>
    <xf numFmtId="0" fontId="30" fillId="0" borderId="8" xfId="0" applyFont="1" applyFill="1" applyBorder="1"/>
    <xf numFmtId="0" fontId="30" fillId="0" borderId="8" xfId="0" applyFont="1" applyBorder="1"/>
    <xf numFmtId="0" fontId="30" fillId="0" borderId="8" xfId="0" applyFont="1" applyBorder="1" applyAlignment="1">
      <alignment horizontal="left" indent="1"/>
    </xf>
    <xf numFmtId="0" fontId="5" fillId="16" borderId="8" xfId="0" applyFont="1" applyFill="1" applyBorder="1" applyAlignment="1">
      <alignment horizontal="left" vertical="top"/>
    </xf>
    <xf numFmtId="0" fontId="5" fillId="19" borderId="8" xfId="0" applyFont="1" applyFill="1" applyBorder="1" applyAlignment="1">
      <alignment horizontal="left" vertical="top" indent="1"/>
    </xf>
    <xf numFmtId="0" fontId="30" fillId="0" borderId="8" xfId="0" applyFont="1" applyBorder="1" applyAlignment="1">
      <alignment horizontal="left" indent="2"/>
    </xf>
    <xf numFmtId="10" fontId="4" fillId="0" borderId="8" xfId="0" applyNumberFormat="1" applyFont="1" applyFill="1" applyBorder="1" applyAlignment="1">
      <alignment horizontal="center"/>
    </xf>
    <xf numFmtId="0" fontId="30" fillId="0" borderId="8" xfId="0" applyFont="1" applyFill="1" applyBorder="1" applyAlignment="1">
      <alignment horizontal="left"/>
    </xf>
    <xf numFmtId="0" fontId="30" fillId="0" borderId="8" xfId="0" applyFont="1" applyBorder="1" applyAlignment="1"/>
    <xf numFmtId="0" fontId="30" fillId="0" borderId="8" xfId="0" applyFont="1" applyBorder="1" applyAlignment="1">
      <alignment horizontal="center"/>
    </xf>
    <xf numFmtId="0" fontId="30" fillId="0" borderId="8" xfId="0" applyFont="1" applyBorder="1" applyAlignment="1">
      <alignment horizontal="center" wrapText="1"/>
    </xf>
    <xf numFmtId="0" fontId="30" fillId="0" borderId="0" xfId="2" applyFont="1" applyFill="1" applyBorder="1" applyAlignment="1">
      <alignment vertical="center"/>
    </xf>
    <xf numFmtId="0" fontId="12" fillId="0" borderId="0" xfId="0" applyFont="1" applyFill="1" applyAlignment="1"/>
    <xf numFmtId="187" fontId="12" fillId="0" borderId="0" xfId="3" applyNumberFormat="1" applyFont="1" applyFill="1" applyAlignment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30" fillId="0" borderId="0" xfId="0" applyFont="1" applyFill="1"/>
    <xf numFmtId="0" fontId="4" fillId="0" borderId="8" xfId="0" applyFont="1" applyFill="1" applyBorder="1" applyAlignment="1">
      <alignment horizontal="center" wrapText="1"/>
    </xf>
    <xf numFmtId="187" fontId="35" fillId="0" borderId="8" xfId="4" applyNumberFormat="1" applyFont="1" applyFill="1" applyBorder="1" applyAlignment="1">
      <alignment horizontal="center" vertical="top" wrapText="1" shrinkToFit="1" readingOrder="1"/>
    </xf>
    <xf numFmtId="0" fontId="6" fillId="0" borderId="8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/>
    <xf numFmtId="0" fontId="30" fillId="0" borderId="8" xfId="0" applyFont="1" applyBorder="1" applyAlignment="1">
      <alignment horizontal="left"/>
    </xf>
    <xf numFmtId="0" fontId="30" fillId="0" borderId="9" xfId="0" applyFont="1" applyBorder="1" applyAlignment="1"/>
    <xf numFmtId="17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indent="1"/>
    </xf>
    <xf numFmtId="17" fontId="30" fillId="0" borderId="8" xfId="0" applyNumberFormat="1" applyFont="1" applyBorder="1" applyAlignment="1">
      <alignment horizontal="center"/>
    </xf>
    <xf numFmtId="0" fontId="30" fillId="18" borderId="8" xfId="0" applyFont="1" applyFill="1" applyBorder="1"/>
    <xf numFmtId="0" fontId="33" fillId="18" borderId="8" xfId="0" applyFont="1" applyFill="1" applyBorder="1" applyAlignment="1">
      <alignment horizontal="center"/>
    </xf>
    <xf numFmtId="0" fontId="30" fillId="18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center" indent="1"/>
    </xf>
    <xf numFmtId="0" fontId="33" fillId="0" borderId="8" xfId="0" applyFont="1" applyBorder="1"/>
    <xf numFmtId="0" fontId="33" fillId="0" borderId="8" xfId="0" applyFont="1" applyBorder="1" applyAlignment="1">
      <alignment horizontal="left" indent="1"/>
    </xf>
    <xf numFmtId="0" fontId="33" fillId="0" borderId="8" xfId="0" applyFont="1" applyBorder="1" applyAlignment="1"/>
    <xf numFmtId="0" fontId="30" fillId="10" borderId="8" xfId="0" applyFont="1" applyFill="1" applyBorder="1"/>
    <xf numFmtId="0" fontId="31" fillId="0" borderId="8" xfId="0" applyFont="1" applyBorder="1" applyAlignment="1">
      <alignment horizontal="left"/>
    </xf>
    <xf numFmtId="187" fontId="3" fillId="33" borderId="8" xfId="4" applyNumberFormat="1" applyFont="1" applyFill="1" applyBorder="1" applyAlignment="1">
      <alignment horizontal="center" vertical="top"/>
    </xf>
    <xf numFmtId="0" fontId="3" fillId="33" borderId="8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>
      <alignment vertical="top"/>
    </xf>
    <xf numFmtId="0" fontId="12" fillId="0" borderId="0" xfId="2" applyFont="1" applyFill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39" fillId="0" borderId="0" xfId="2" applyFont="1" applyFill="1" applyBorder="1" applyAlignment="1">
      <alignment horizontal="left" vertical="center"/>
    </xf>
    <xf numFmtId="0" fontId="39" fillId="0" borderId="0" xfId="2" applyFont="1" applyFill="1" applyBorder="1" applyAlignment="1">
      <alignment vertical="center"/>
    </xf>
    <xf numFmtId="0" fontId="11" fillId="0" borderId="0" xfId="2" applyFont="1" applyFill="1" applyBorder="1" applyAlignment="1" applyProtection="1">
      <alignment vertical="center"/>
      <protection locked="0"/>
    </xf>
    <xf numFmtId="0" fontId="39" fillId="0" borderId="0" xfId="0" applyFont="1" applyFill="1" applyBorder="1" applyAlignment="1">
      <alignment horizontal="left" vertical="center" readingOrder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34" fillId="0" borderId="8" xfId="0" applyFont="1" applyBorder="1" applyAlignment="1">
      <alignment horizontal="left" vertical="center"/>
    </xf>
    <xf numFmtId="0" fontId="34" fillId="0" borderId="8" xfId="0" applyFont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40" fillId="10" borderId="8" xfId="0" applyFont="1" applyFill="1" applyBorder="1" applyAlignment="1">
      <alignment vertical="center"/>
    </xf>
    <xf numFmtId="0" fontId="12" fillId="0" borderId="0" xfId="2" applyFont="1" applyFill="1" applyBorder="1" applyAlignment="1" applyProtection="1">
      <alignment vertical="top"/>
      <protection locked="0"/>
    </xf>
    <xf numFmtId="0" fontId="34" fillId="0" borderId="0" xfId="0" applyFont="1" applyFill="1" applyBorder="1" applyAlignment="1">
      <alignment vertical="top"/>
    </xf>
    <xf numFmtId="0" fontId="15" fillId="15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>
      <alignment horizontal="left" vertical="top"/>
    </xf>
    <xf numFmtId="0" fontId="34" fillId="0" borderId="0" xfId="0" applyFont="1" applyBorder="1" applyAlignment="1">
      <alignment vertical="top"/>
    </xf>
    <xf numFmtId="0" fontId="11" fillId="0" borderId="0" xfId="2" applyFont="1" applyFill="1" applyBorder="1" applyAlignment="1" applyProtection="1">
      <alignment horizontal="left" vertical="top"/>
      <protection locked="0"/>
    </xf>
    <xf numFmtId="0" fontId="34" fillId="0" borderId="0" xfId="2" applyFont="1" applyFill="1" applyBorder="1" applyAlignment="1">
      <alignment horizontal="left" vertical="top"/>
    </xf>
    <xf numFmtId="0" fontId="11" fillId="0" borderId="0" xfId="2" applyFont="1" applyFill="1" applyBorder="1" applyAlignment="1" applyProtection="1">
      <alignment vertical="top"/>
      <protection locked="0"/>
    </xf>
    <xf numFmtId="0" fontId="40" fillId="0" borderId="0" xfId="0" applyFont="1" applyBorder="1"/>
    <xf numFmtId="0" fontId="34" fillId="33" borderId="8" xfId="0" applyFont="1" applyFill="1" applyBorder="1" applyAlignment="1">
      <alignment horizontal="left" vertical="top"/>
    </xf>
    <xf numFmtId="0" fontId="15" fillId="33" borderId="8" xfId="0" applyFont="1" applyFill="1" applyBorder="1" applyAlignment="1">
      <alignment horizontal="left" vertical="top"/>
    </xf>
    <xf numFmtId="187" fontId="15" fillId="33" borderId="8" xfId="4" applyNumberFormat="1" applyFont="1" applyFill="1" applyBorder="1" applyAlignment="1">
      <alignment horizontal="left" vertical="top"/>
    </xf>
    <xf numFmtId="0" fontId="34" fillId="0" borderId="8" xfId="0" applyFont="1" applyBorder="1"/>
    <xf numFmtId="0" fontId="34" fillId="0" borderId="8" xfId="0" applyFont="1" applyBorder="1" applyAlignment="1">
      <alignment horizontal="right"/>
    </xf>
    <xf numFmtId="0" fontId="34" fillId="0" borderId="8" xfId="0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right"/>
    </xf>
    <xf numFmtId="187" fontId="34" fillId="0" borderId="8" xfId="0" applyNumberFormat="1" applyFont="1" applyBorder="1" applyAlignment="1">
      <alignment horizontal="right"/>
    </xf>
    <xf numFmtId="187" fontId="40" fillId="0" borderId="8" xfId="0" applyNumberFormat="1" applyFont="1" applyBorder="1"/>
    <xf numFmtId="187" fontId="34" fillId="0" borderId="8" xfId="3" applyNumberFormat="1" applyFont="1" applyBorder="1" applyAlignment="1">
      <alignment horizontal="right"/>
    </xf>
    <xf numFmtId="187" fontId="40" fillId="0" borderId="8" xfId="3" applyNumberFormat="1" applyFont="1" applyBorder="1" applyAlignment="1">
      <alignment horizontal="right"/>
    </xf>
    <xf numFmtId="0" fontId="34" fillId="33" borderId="8" xfId="0" applyFont="1" applyFill="1" applyBorder="1" applyAlignment="1">
      <alignment vertical="top"/>
    </xf>
    <xf numFmtId="0" fontId="41" fillId="0" borderId="8" xfId="0" applyFont="1" applyBorder="1" applyAlignment="1">
      <alignment vertical="top"/>
    </xf>
    <xf numFmtId="0" fontId="35" fillId="0" borderId="8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187" fontId="34" fillId="0" borderId="8" xfId="3" applyNumberFormat="1" applyFont="1" applyFill="1" applyBorder="1" applyAlignment="1">
      <alignment horizontal="right"/>
    </xf>
    <xf numFmtId="0" fontId="15" fillId="0" borderId="0" xfId="0" applyFont="1" applyFill="1" applyBorder="1" applyAlignment="1" applyProtection="1">
      <alignment horizontal="right" vertical="top"/>
      <protection locked="0"/>
    </xf>
    <xf numFmtId="0" fontId="15" fillId="0" borderId="0" xfId="0" applyFont="1" applyFill="1" applyBorder="1" applyAlignment="1" applyProtection="1">
      <alignment horizontal="left" vertical="top"/>
      <protection locked="0"/>
    </xf>
    <xf numFmtId="0" fontId="12" fillId="0" borderId="8" xfId="0" applyFont="1" applyFill="1" applyBorder="1" applyAlignment="1">
      <alignment vertical="top" wrapText="1"/>
    </xf>
    <xf numFmtId="187" fontId="12" fillId="0" borderId="8" xfId="3" applyNumberFormat="1" applyFont="1" applyFill="1" applyBorder="1" applyAlignment="1">
      <alignment vertical="top"/>
    </xf>
    <xf numFmtId="0" fontId="33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3" fillId="17" borderId="8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shrinkToFit="1"/>
    </xf>
    <xf numFmtId="0" fontId="5" fillId="17" borderId="8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left" vertical="top" indent="1"/>
    </xf>
    <xf numFmtId="0" fontId="42" fillId="0" borderId="0" xfId="0" applyFont="1" applyFill="1" applyBorder="1" applyAlignment="1">
      <alignment vertical="top"/>
    </xf>
    <xf numFmtId="43" fontId="17" fillId="0" borderId="0" xfId="3" applyFont="1" applyFill="1" applyBorder="1" applyAlignment="1">
      <alignment horizontal="left" vertical="top" indent="1"/>
    </xf>
    <xf numFmtId="187" fontId="17" fillId="0" borderId="0" xfId="4" applyNumberFormat="1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left" vertical="top" indent="1"/>
    </xf>
    <xf numFmtId="0" fontId="17" fillId="0" borderId="0" xfId="0" applyFont="1" applyFill="1" applyBorder="1" applyAlignment="1">
      <alignment horizontal="center" vertical="top"/>
    </xf>
    <xf numFmtId="43" fontId="17" fillId="0" borderId="0" xfId="0" applyNumberFormat="1" applyFont="1" applyFill="1" applyBorder="1" applyAlignment="1">
      <alignment horizontal="left" vertical="top" indent="1"/>
    </xf>
    <xf numFmtId="43" fontId="17" fillId="0" borderId="0" xfId="0" applyNumberFormat="1" applyFont="1" applyFill="1" applyBorder="1" applyAlignment="1">
      <alignment horizontal="center" vertical="top"/>
    </xf>
    <xf numFmtId="187" fontId="17" fillId="0" borderId="0" xfId="0" applyNumberFormat="1" applyFont="1" applyFill="1" applyBorder="1" applyAlignment="1">
      <alignment horizontal="center" vertical="top"/>
    </xf>
    <xf numFmtId="187" fontId="17" fillId="0" borderId="0" xfId="0" applyNumberFormat="1" applyFont="1" applyFill="1" applyBorder="1" applyAlignment="1">
      <alignment horizontal="left" vertical="top" indent="1"/>
    </xf>
    <xf numFmtId="187" fontId="42" fillId="0" borderId="0" xfId="3" applyNumberFormat="1" applyFont="1" applyFill="1" applyBorder="1" applyAlignment="1">
      <alignment horizontal="right" vertical="top"/>
    </xf>
    <xf numFmtId="0" fontId="42" fillId="0" borderId="0" xfId="0" applyFont="1" applyFill="1" applyBorder="1" applyAlignment="1">
      <alignment horizontal="right" vertical="top"/>
    </xf>
    <xf numFmtId="187" fontId="42" fillId="0" borderId="0" xfId="3" applyNumberFormat="1" applyFont="1" applyFill="1" applyBorder="1" applyAlignment="1">
      <alignment horizontal="left" vertical="top" indent="1"/>
    </xf>
    <xf numFmtId="187" fontId="19" fillId="33" borderId="0" xfId="0" applyNumberFormat="1" applyFont="1" applyFill="1" applyBorder="1" applyAlignment="1">
      <alignment horizontal="left" vertical="top" indent="1"/>
    </xf>
    <xf numFmtId="43" fontId="19" fillId="33" borderId="0" xfId="0" applyNumberFormat="1" applyFont="1" applyFill="1" applyBorder="1" applyAlignment="1">
      <alignment horizontal="center" vertical="top"/>
    </xf>
    <xf numFmtId="187" fontId="19" fillId="33" borderId="0" xfId="0" applyNumberFormat="1" applyFont="1" applyFill="1" applyBorder="1" applyAlignment="1">
      <alignment horizontal="center" vertical="top"/>
    </xf>
    <xf numFmtId="0" fontId="43" fillId="33" borderId="0" xfId="0" applyFont="1" applyFill="1" applyBorder="1" applyAlignment="1">
      <alignment vertical="top"/>
    </xf>
    <xf numFmtId="187" fontId="19" fillId="0" borderId="0" xfId="0" applyNumberFormat="1" applyFont="1" applyFill="1" applyBorder="1" applyAlignment="1">
      <alignment horizontal="left" vertical="top" indent="1"/>
    </xf>
    <xf numFmtId="43" fontId="19" fillId="0" borderId="0" xfId="0" applyNumberFormat="1" applyFont="1" applyFill="1" applyBorder="1" applyAlignment="1">
      <alignment horizontal="center" vertical="top"/>
    </xf>
    <xf numFmtId="187" fontId="19" fillId="0" borderId="0" xfId="0" applyNumberFormat="1" applyFont="1" applyFill="1" applyBorder="1" applyAlignment="1">
      <alignment horizontal="center" vertical="top"/>
    </xf>
    <xf numFmtId="0" fontId="43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horizontal="left"/>
    </xf>
    <xf numFmtId="0" fontId="43" fillId="0" borderId="0" xfId="0" applyFont="1" applyFill="1" applyBorder="1" applyAlignment="1"/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vertical="center" textRotation="90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 applyProtection="1">
      <alignment vertical="center"/>
      <protection locked="0"/>
    </xf>
    <xf numFmtId="0" fontId="35" fillId="0" borderId="8" xfId="0" applyFont="1" applyBorder="1" applyAlignment="1">
      <alignment vertical="center"/>
    </xf>
    <xf numFmtId="0" fontId="12" fillId="1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35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top"/>
    </xf>
    <xf numFmtId="0" fontId="34" fillId="0" borderId="8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0" fontId="34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vertical="top"/>
    </xf>
    <xf numFmtId="2" fontId="12" fillId="0" borderId="8" xfId="0" applyNumberFormat="1" applyFont="1" applyFill="1" applyBorder="1" applyAlignment="1">
      <alignment vertical="top"/>
    </xf>
    <xf numFmtId="0" fontId="34" fillId="0" borderId="8" xfId="0" applyFont="1" applyBorder="1" applyAlignment="1">
      <alignment horizontal="left" vertical="center" indent="1"/>
    </xf>
    <xf numFmtId="0" fontId="34" fillId="0" borderId="8" xfId="0" applyFont="1" applyFill="1" applyBorder="1" applyAlignment="1">
      <alignment horizontal="left" vertical="center" indent="1"/>
    </xf>
    <xf numFmtId="0" fontId="34" fillId="0" borderId="8" xfId="0" applyFont="1" applyBorder="1" applyAlignment="1">
      <alignment horizontal="left" vertical="center" indent="3"/>
    </xf>
    <xf numFmtId="0" fontId="12" fillId="0" borderId="8" xfId="0" applyFont="1" applyFill="1" applyBorder="1" applyAlignment="1">
      <alignment horizontal="center" vertical="center" wrapText="1"/>
    </xf>
    <xf numFmtId="15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top"/>
    </xf>
    <xf numFmtId="0" fontId="12" fillId="0" borderId="8" xfId="0" applyNumberFormat="1" applyFont="1" applyFill="1" applyBorder="1" applyAlignment="1">
      <alignment horizontal="center" vertical="top"/>
    </xf>
    <xf numFmtId="0" fontId="12" fillId="0" borderId="8" xfId="0" applyNumberFormat="1" applyFont="1" applyBorder="1" applyAlignment="1">
      <alignment horizontal="center" vertical="top"/>
    </xf>
    <xf numFmtId="17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readingOrder="1"/>
    </xf>
    <xf numFmtId="17" fontId="34" fillId="0" borderId="8" xfId="0" applyNumberFormat="1" applyFont="1" applyBorder="1" applyAlignment="1">
      <alignment horizontal="center" vertical="center"/>
    </xf>
    <xf numFmtId="17" fontId="34" fillId="0" borderId="8" xfId="0" applyNumberFormat="1" applyFont="1" applyFill="1" applyBorder="1" applyAlignment="1">
      <alignment horizontal="center" vertical="center"/>
    </xf>
    <xf numFmtId="0" fontId="16" fillId="10" borderId="8" xfId="2" applyFont="1" applyFill="1" applyBorder="1" applyAlignment="1">
      <alignment horizontal="left" vertical="center"/>
    </xf>
    <xf numFmtId="0" fontId="15" fillId="33" borderId="8" xfId="0" applyFont="1" applyFill="1" applyBorder="1" applyAlignment="1">
      <alignment vertical="top"/>
    </xf>
    <xf numFmtId="187" fontId="15" fillId="33" borderId="8" xfId="4" applyNumberFormat="1" applyFont="1" applyFill="1" applyBorder="1" applyAlignment="1">
      <alignment vertical="top"/>
    </xf>
    <xf numFmtId="0" fontId="12" fillId="0" borderId="0" xfId="0" applyFont="1" applyAlignment="1">
      <alignment horizontal="left"/>
    </xf>
    <xf numFmtId="0" fontId="12" fillId="0" borderId="0" xfId="2" applyFont="1" applyFill="1" applyBorder="1" applyAlignment="1" applyProtection="1">
      <alignment horizontal="left"/>
      <protection locked="0"/>
    </xf>
    <xf numFmtId="0" fontId="12" fillId="0" borderId="0" xfId="2" applyFont="1" applyFill="1" applyBorder="1" applyAlignment="1">
      <alignment horizontal="left"/>
    </xf>
    <xf numFmtId="0" fontId="34" fillId="0" borderId="0" xfId="2" applyFont="1" applyFill="1" applyBorder="1" applyAlignment="1">
      <alignment horizontal="left"/>
    </xf>
    <xf numFmtId="0" fontId="34" fillId="0" borderId="0" xfId="0" applyFont="1" applyAlignment="1"/>
    <xf numFmtId="0" fontId="11" fillId="0" borderId="0" xfId="2" applyFont="1" applyFill="1" applyBorder="1" applyAlignment="1" applyProtection="1">
      <protection locked="0"/>
    </xf>
    <xf numFmtId="0" fontId="11" fillId="0" borderId="0" xfId="2" applyFont="1" applyFill="1" applyBorder="1" applyAlignment="1"/>
    <xf numFmtId="0" fontId="12" fillId="0" borderId="0" xfId="2" applyFont="1" applyFill="1" applyBorder="1" applyAlignment="1" applyProtection="1">
      <protection locked="0"/>
    </xf>
    <xf numFmtId="0" fontId="12" fillId="0" borderId="0" xfId="2" applyFont="1" applyFill="1" applyBorder="1" applyAlignment="1"/>
    <xf numFmtId="0" fontId="11" fillId="0" borderId="0" xfId="2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top" readingOrder="1"/>
    </xf>
    <xf numFmtId="0" fontId="12" fillId="0" borderId="0" xfId="2" applyFont="1" applyFill="1" applyBorder="1" applyAlignment="1">
      <alignment horizontal="left" vertical="top"/>
    </xf>
    <xf numFmtId="187" fontId="12" fillId="0" borderId="0" xfId="3" applyNumberFormat="1" applyFont="1" applyFill="1" applyBorder="1" applyAlignment="1">
      <alignment vertical="top"/>
    </xf>
    <xf numFmtId="0" fontId="34" fillId="0" borderId="0" xfId="2" applyFont="1" applyFill="1" applyBorder="1" applyAlignment="1">
      <alignment vertical="top"/>
    </xf>
    <xf numFmtId="0" fontId="34" fillId="0" borderId="8" xfId="0" applyFont="1" applyBorder="1" applyAlignment="1">
      <alignment vertical="top" wrapText="1"/>
    </xf>
    <xf numFmtId="0" fontId="34" fillId="0" borderId="8" xfId="0" applyFont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6" fillId="37" borderId="8" xfId="0" applyFont="1" applyFill="1" applyBorder="1" applyAlignment="1">
      <alignment horizontal="left" vertical="top" wrapText="1"/>
    </xf>
    <xf numFmtId="0" fontId="15" fillId="0" borderId="8" xfId="0" applyFont="1" applyFill="1" applyBorder="1" applyAlignment="1" applyProtection="1">
      <alignment horizontal="center" vertical="top"/>
      <protection locked="0"/>
    </xf>
    <xf numFmtId="0" fontId="16" fillId="0" borderId="8" xfId="0" applyFont="1" applyFill="1" applyBorder="1" applyAlignment="1">
      <alignment horizontal="center" vertical="top" wrapText="1" readingOrder="1"/>
    </xf>
    <xf numFmtId="0" fontId="15" fillId="0" borderId="8" xfId="0" applyFont="1" applyFill="1" applyBorder="1" applyAlignment="1" applyProtection="1">
      <alignment horizontal="left" vertical="top"/>
      <protection locked="0"/>
    </xf>
    <xf numFmtId="0" fontId="34" fillId="0" borderId="0" xfId="0" applyFont="1" applyFill="1"/>
    <xf numFmtId="0" fontId="12" fillId="0" borderId="8" xfId="0" applyFont="1" applyBorder="1" applyAlignment="1">
      <alignment horizontal="left" vertical="top" wrapText="1"/>
    </xf>
    <xf numFmtId="0" fontId="34" fillId="0" borderId="0" xfId="0" applyFont="1"/>
    <xf numFmtId="0" fontId="34" fillId="0" borderId="8" xfId="0" applyFont="1" applyFill="1" applyBorder="1"/>
    <xf numFmtId="0" fontId="34" fillId="0" borderId="8" xfId="0" applyFont="1" applyBorder="1" applyAlignment="1">
      <alignment horizontal="left"/>
    </xf>
    <xf numFmtId="0" fontId="40" fillId="0" borderId="8" xfId="0" applyFont="1" applyBorder="1" applyAlignment="1">
      <alignment vertical="top" wrapText="1"/>
    </xf>
    <xf numFmtId="0" fontId="34" fillId="0" borderId="8" xfId="0" applyFont="1" applyBorder="1" applyAlignment="1"/>
    <xf numFmtId="3" fontId="34" fillId="0" borderId="8" xfId="0" applyNumberFormat="1" applyFont="1" applyFill="1" applyBorder="1" applyAlignment="1">
      <alignment horizontal="left" vertical="top"/>
    </xf>
    <xf numFmtId="3" fontId="34" fillId="0" borderId="8" xfId="0" applyNumberFormat="1" applyFont="1" applyBorder="1" applyAlignment="1">
      <alignment horizontal="left" vertical="top"/>
    </xf>
    <xf numFmtId="0" fontId="34" fillId="0" borderId="8" xfId="0" applyFont="1" applyBorder="1" applyAlignment="1">
      <alignment horizontal="left" vertical="top"/>
    </xf>
    <xf numFmtId="0" fontId="1" fillId="0" borderId="0" xfId="0" applyFont="1"/>
    <xf numFmtId="0" fontId="3" fillId="17" borderId="8" xfId="0" applyFont="1" applyFill="1" applyBorder="1" applyAlignment="1">
      <alignment vertical="top"/>
    </xf>
    <xf numFmtId="0" fontId="33" fillId="0" borderId="8" xfId="0" applyFont="1" applyFill="1" applyBorder="1" applyAlignment="1">
      <alignment horizontal="left" vertical="top"/>
    </xf>
    <xf numFmtId="0" fontId="42" fillId="0" borderId="8" xfId="0" applyFont="1" applyFill="1" applyBorder="1" applyAlignment="1">
      <alignment horizontal="right" vertical="top"/>
    </xf>
    <xf numFmtId="187" fontId="17" fillId="0" borderId="8" xfId="4" applyNumberFormat="1" applyFont="1" applyFill="1" applyBorder="1" applyAlignment="1">
      <alignment horizontal="center" vertical="top"/>
    </xf>
    <xf numFmtId="0" fontId="42" fillId="0" borderId="8" xfId="0" applyFont="1" applyFill="1" applyBorder="1" applyAlignment="1">
      <alignment horizontal="center" vertical="top"/>
    </xf>
    <xf numFmtId="187" fontId="42" fillId="11" borderId="8" xfId="0" applyNumberFormat="1" applyFont="1" applyFill="1" applyBorder="1" applyAlignment="1">
      <alignment horizontal="center" vertical="top"/>
    </xf>
    <xf numFmtId="0" fontId="17" fillId="10" borderId="8" xfId="0" applyFont="1" applyFill="1" applyBorder="1" applyAlignment="1">
      <alignment horizontal="center" vertical="top" wrapText="1"/>
    </xf>
    <xf numFmtId="0" fontId="20" fillId="10" borderId="8" xfId="0" applyFont="1" applyFill="1" applyBorder="1" applyAlignment="1">
      <alignment horizontal="center" vertical="top" wrapText="1"/>
    </xf>
    <xf numFmtId="187" fontId="42" fillId="0" borderId="8" xfId="3" applyNumberFormat="1" applyFont="1" applyFill="1" applyBorder="1" applyAlignment="1">
      <alignment horizontal="right" vertical="top"/>
    </xf>
    <xf numFmtId="0" fontId="42" fillId="18" borderId="8" xfId="0" applyFont="1" applyFill="1" applyBorder="1" applyAlignment="1">
      <alignment horizontal="center" vertical="center" textRotation="90"/>
    </xf>
    <xf numFmtId="0" fontId="42" fillId="5" borderId="8" xfId="0" applyFont="1" applyFill="1" applyBorder="1" applyAlignment="1">
      <alignment horizontal="center" vertical="top" readingOrder="1"/>
    </xf>
    <xf numFmtId="187" fontId="43" fillId="5" borderId="8" xfId="3" applyNumberFormat="1" applyFont="1" applyFill="1" applyBorder="1" applyAlignment="1">
      <alignment horizontal="right" vertical="top"/>
    </xf>
    <xf numFmtId="187" fontId="17" fillId="0" borderId="8" xfId="3" applyNumberFormat="1" applyFont="1" applyFill="1" applyBorder="1" applyAlignment="1">
      <alignment horizontal="right" vertical="top" shrinkToFit="1"/>
    </xf>
    <xf numFmtId="0" fontId="43" fillId="33" borderId="8" xfId="0" applyFont="1" applyFill="1" applyBorder="1" applyAlignment="1"/>
    <xf numFmtId="0" fontId="43" fillId="33" borderId="8" xfId="0" applyFont="1" applyFill="1" applyBorder="1" applyAlignment="1">
      <alignment horizontal="center"/>
    </xf>
    <xf numFmtId="187" fontId="43" fillId="33" borderId="8" xfId="0" applyNumberFormat="1" applyFont="1" applyFill="1" applyBorder="1" applyAlignment="1">
      <alignment horizontal="right"/>
    </xf>
    <xf numFmtId="0" fontId="34" fillId="0" borderId="8" xfId="0" applyFont="1" applyBorder="1" applyAlignment="1">
      <alignment shrinkToFit="1"/>
    </xf>
    <xf numFmtId="187" fontId="34" fillId="0" borderId="8" xfId="3" applyNumberFormat="1" applyFont="1" applyBorder="1" applyAlignment="1">
      <alignment horizontal="right" shrinkToFit="1"/>
    </xf>
    <xf numFmtId="0" fontId="4" fillId="16" borderId="8" xfId="0" applyFont="1" applyFill="1" applyBorder="1" applyAlignment="1">
      <alignment horizontal="left" vertical="center"/>
    </xf>
    <xf numFmtId="0" fontId="9" fillId="0" borderId="8" xfId="0" applyFont="1" applyBorder="1"/>
    <xf numFmtId="0" fontId="3" fillId="15" borderId="8" xfId="0" applyFont="1" applyFill="1" applyBorder="1" applyAlignment="1" applyProtection="1">
      <alignment horizontal="center"/>
      <protection locked="0"/>
    </xf>
    <xf numFmtId="0" fontId="33" fillId="16" borderId="8" xfId="0" applyFont="1" applyFill="1" applyBorder="1" applyAlignment="1"/>
    <xf numFmtId="0" fontId="31" fillId="0" borderId="8" xfId="0" applyFont="1" applyBorder="1" applyAlignment="1"/>
    <xf numFmtId="0" fontId="10" fillId="0" borderId="8" xfId="0" applyFont="1" applyBorder="1" applyAlignment="1"/>
    <xf numFmtId="3" fontId="30" fillId="0" borderId="8" xfId="0" applyNumberFormat="1" applyFont="1" applyFill="1" applyBorder="1" applyAlignment="1"/>
    <xf numFmtId="0" fontId="5" fillId="0" borderId="8" xfId="0" applyFont="1" applyFill="1" applyBorder="1" applyAlignment="1" applyProtection="1">
      <alignment horizontal="center" vertical="top"/>
      <protection locked="0"/>
    </xf>
    <xf numFmtId="0" fontId="16" fillId="0" borderId="8" xfId="0" applyFont="1" applyFill="1" applyBorder="1" applyAlignment="1" applyProtection="1">
      <alignment horizontal="left"/>
      <protection locked="0"/>
    </xf>
    <xf numFmtId="0" fontId="12" fillId="0" borderId="8" xfId="0" applyFont="1" applyFill="1" applyBorder="1" applyAlignment="1"/>
    <xf numFmtId="0" fontId="12" fillId="0" borderId="8" xfId="0" applyFont="1" applyFill="1" applyBorder="1" applyAlignment="1">
      <alignment horizontal="left"/>
    </xf>
    <xf numFmtId="0" fontId="16" fillId="0" borderId="8" xfId="0" applyFont="1" applyFill="1" applyBorder="1" applyAlignment="1" applyProtection="1">
      <alignment horizontal="left" vertical="top"/>
      <protection locked="0"/>
    </xf>
    <xf numFmtId="0" fontId="16" fillId="0" borderId="8" xfId="0" applyFont="1" applyFill="1" applyBorder="1" applyAlignment="1" applyProtection="1">
      <alignment horizontal="center"/>
      <protection locked="0"/>
    </xf>
    <xf numFmtId="0" fontId="12" fillId="0" borderId="8" xfId="0" applyFont="1" applyBorder="1" applyAlignment="1">
      <alignment horizontal="left"/>
    </xf>
    <xf numFmtId="0" fontId="4" fillId="0" borderId="8" xfId="0" applyFont="1" applyBorder="1" applyAlignment="1">
      <alignment wrapText="1"/>
    </xf>
    <xf numFmtId="0" fontId="35" fillId="0" borderId="8" xfId="0" applyFont="1" applyBorder="1" applyAlignment="1">
      <alignment horizontal="left"/>
    </xf>
    <xf numFmtId="0" fontId="34" fillId="0" borderId="8" xfId="0" applyFont="1" applyFill="1" applyBorder="1" applyAlignment="1">
      <alignment horizontal="center"/>
    </xf>
    <xf numFmtId="0" fontId="12" fillId="0" borderId="8" xfId="0" applyFont="1" applyBorder="1" applyAlignment="1"/>
    <xf numFmtId="187" fontId="12" fillId="34" borderId="8" xfId="3" applyNumberFormat="1" applyFont="1" applyFill="1" applyBorder="1" applyAlignment="1"/>
    <xf numFmtId="0" fontId="5" fillId="0" borderId="0" xfId="2" applyFont="1" applyFill="1" applyBorder="1" applyAlignment="1" applyProtection="1">
      <alignment horizontal="left"/>
      <protection locked="0"/>
    </xf>
    <xf numFmtId="0" fontId="12" fillId="0" borderId="0" xfId="0" applyFont="1" applyBorder="1" applyAlignment="1"/>
    <xf numFmtId="0" fontId="44" fillId="0" borderId="0" xfId="0" applyFont="1" applyFill="1" applyBorder="1" applyAlignment="1">
      <alignment horizontal="left" vertical="top" readingOrder="1"/>
    </xf>
    <xf numFmtId="0" fontId="34" fillId="0" borderId="0" xfId="0" applyFont="1" applyBorder="1" applyAlignment="1">
      <alignment horizontal="center" vertical="top"/>
    </xf>
    <xf numFmtId="0" fontId="11" fillId="15" borderId="8" xfId="0" applyFont="1" applyFill="1" applyBorder="1" applyAlignment="1" applyProtection="1">
      <alignment horizontal="center" vertical="top"/>
      <protection locked="0"/>
    </xf>
    <xf numFmtId="0" fontId="4" fillId="0" borderId="8" xfId="0" applyFont="1" applyFill="1" applyBorder="1" applyAlignment="1">
      <alignment horizontal="center" vertical="top" wrapText="1"/>
    </xf>
    <xf numFmtId="0" fontId="35" fillId="0" borderId="8" xfId="0" applyFont="1" applyFill="1" applyBorder="1" applyAlignment="1">
      <alignment horizontal="left" vertical="top" wrapText="1"/>
    </xf>
    <xf numFmtId="0" fontId="35" fillId="0" borderId="8" xfId="0" applyFont="1" applyFill="1" applyBorder="1" applyAlignment="1">
      <alignment horizontal="left" vertical="top"/>
    </xf>
    <xf numFmtId="3" fontId="12" fillId="0" borderId="8" xfId="0" applyNumberFormat="1" applyFont="1" applyFill="1" applyBorder="1" applyAlignment="1">
      <alignment horizontal="center" vertical="top"/>
    </xf>
    <xf numFmtId="3" fontId="45" fillId="0" borderId="0" xfId="0" applyNumberFormat="1" applyFont="1"/>
    <xf numFmtId="0" fontId="46" fillId="0" borderId="8" xfId="0" applyFont="1" applyFill="1" applyBorder="1" applyAlignment="1">
      <alignment horizontal="right" vertical="top"/>
    </xf>
    <xf numFmtId="3" fontId="47" fillId="0" borderId="0" xfId="0" applyNumberFormat="1" applyFont="1"/>
    <xf numFmtId="187" fontId="46" fillId="0" borderId="8" xfId="4" applyNumberFormat="1" applyFont="1" applyFill="1" applyBorder="1" applyAlignment="1">
      <alignment horizontal="center" vertical="top"/>
    </xf>
    <xf numFmtId="3" fontId="46" fillId="0" borderId="8" xfId="0" applyNumberFormat="1" applyFont="1" applyFill="1" applyBorder="1" applyAlignment="1">
      <alignment horizontal="center" vertical="top"/>
    </xf>
    <xf numFmtId="3" fontId="42" fillId="0" borderId="0" xfId="0" applyNumberFormat="1" applyFont="1" applyFill="1" applyBorder="1" applyAlignment="1">
      <alignment vertical="top"/>
    </xf>
    <xf numFmtId="0" fontId="21" fillId="0" borderId="8" xfId="0" applyFont="1" applyFill="1" applyBorder="1" applyAlignment="1">
      <alignment vertical="top"/>
    </xf>
    <xf numFmtId="0" fontId="16" fillId="0" borderId="8" xfId="0" applyFont="1" applyFill="1" applyBorder="1" applyAlignment="1">
      <alignment horizontal="left" vertical="center"/>
    </xf>
    <xf numFmtId="187" fontId="49" fillId="0" borderId="8" xfId="3" applyNumberFormat="1" applyFont="1" applyFill="1" applyBorder="1" applyAlignment="1">
      <alignment horizontal="right" vertical="top"/>
    </xf>
    <xf numFmtId="0" fontId="42" fillId="10" borderId="8" xfId="0" applyFont="1" applyFill="1" applyBorder="1" applyAlignment="1">
      <alignment horizontal="center" vertical="top" wrapText="1"/>
    </xf>
    <xf numFmtId="187" fontId="50" fillId="33" borderId="8" xfId="3" applyNumberFormat="1" applyFont="1" applyFill="1" applyBorder="1" applyAlignment="1">
      <alignment horizontal="right" vertical="top"/>
    </xf>
    <xf numFmtId="187" fontId="50" fillId="33" borderId="8" xfId="0" applyNumberFormat="1" applyFont="1" applyFill="1" applyBorder="1" applyAlignment="1">
      <alignment horizontal="right"/>
    </xf>
    <xf numFmtId="187" fontId="51" fillId="22" borderId="24" xfId="0" applyNumberFormat="1" applyFont="1" applyFill="1" applyBorder="1" applyAlignment="1">
      <alignment horizontal="right" vertical="center"/>
    </xf>
    <xf numFmtId="0" fontId="42" fillId="33" borderId="8" xfId="0" applyFont="1" applyFill="1" applyBorder="1" applyAlignment="1">
      <alignment horizontal="right" vertical="top" wrapText="1"/>
    </xf>
    <xf numFmtId="0" fontId="42" fillId="0" borderId="8" xfId="0" applyFont="1" applyFill="1" applyBorder="1" applyAlignment="1">
      <alignment horizontal="right" vertical="top" readingOrder="1"/>
    </xf>
    <xf numFmtId="0" fontId="42" fillId="5" borderId="8" xfId="0" applyFont="1" applyFill="1" applyBorder="1" applyAlignment="1">
      <alignment horizontal="right" vertical="top" readingOrder="1"/>
    </xf>
    <xf numFmtId="0" fontId="34" fillId="33" borderId="8" xfId="0" applyFont="1" applyFill="1" applyBorder="1" applyAlignment="1">
      <alignment horizontal="right" vertical="top"/>
    </xf>
    <xf numFmtId="0" fontId="12" fillId="0" borderId="8" xfId="0" applyFont="1" applyFill="1" applyBorder="1" applyAlignment="1" applyProtection="1">
      <alignment horizontal="left"/>
      <protection locked="0"/>
    </xf>
    <xf numFmtId="0" fontId="12" fillId="0" borderId="8" xfId="0" applyFont="1" applyFill="1" applyBorder="1" applyAlignment="1" applyProtection="1">
      <alignment horizontal="left" vertical="top"/>
      <protection locked="0"/>
    </xf>
    <xf numFmtId="0" fontId="12" fillId="0" borderId="8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right"/>
    </xf>
    <xf numFmtId="0" fontId="15" fillId="0" borderId="8" xfId="0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left" wrapText="1"/>
    </xf>
    <xf numFmtId="0" fontId="6" fillId="0" borderId="0" xfId="2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187" fontId="35" fillId="0" borderId="8" xfId="4" applyNumberFormat="1" applyFont="1" applyFill="1" applyBorder="1" applyAlignment="1">
      <alignment horizontal="right" vertical="top" wrapText="1" shrinkToFit="1" readingOrder="1"/>
    </xf>
    <xf numFmtId="187" fontId="52" fillId="42" borderId="8" xfId="4" applyNumberFormat="1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justify" vertical="top" readingOrder="1"/>
    </xf>
    <xf numFmtId="0" fontId="39" fillId="0" borderId="0" xfId="0" applyFont="1" applyFill="1" applyBorder="1" applyAlignment="1">
      <alignment vertical="top"/>
    </xf>
    <xf numFmtId="0" fontId="39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top"/>
    </xf>
    <xf numFmtId="0" fontId="15" fillId="15" borderId="8" xfId="0" applyFont="1" applyFill="1" applyBorder="1" applyAlignment="1" applyProtection="1">
      <alignment horizontal="center" vertical="center"/>
      <protection locked="0"/>
    </xf>
    <xf numFmtId="0" fontId="16" fillId="0" borderId="8" xfId="2" applyFont="1" applyFill="1" applyBorder="1" applyAlignment="1">
      <alignment vertical="top"/>
    </xf>
    <xf numFmtId="0" fontId="34" fillId="0" borderId="8" xfId="0" applyFont="1" applyBorder="1" applyAlignment="1">
      <alignment horizontal="center"/>
    </xf>
    <xf numFmtId="17" fontId="34" fillId="0" borderId="8" xfId="0" applyNumberFormat="1" applyFont="1" applyBorder="1" applyAlignment="1">
      <alignment horizontal="center"/>
    </xf>
    <xf numFmtId="17" fontId="34" fillId="0" borderId="8" xfId="0" applyNumberFormat="1" applyFont="1" applyBorder="1"/>
    <xf numFmtId="0" fontId="12" fillId="0" borderId="8" xfId="0" applyFont="1" applyBorder="1" applyAlignment="1">
      <alignment vertical="top"/>
    </xf>
    <xf numFmtId="0" fontId="34" fillId="0" borderId="0" xfId="0" applyFont="1" applyBorder="1" applyAlignment="1"/>
    <xf numFmtId="0" fontId="34" fillId="0" borderId="0" xfId="0" applyFont="1" applyBorder="1" applyAlignment="1">
      <alignment horizontal="center"/>
    </xf>
    <xf numFmtId="0" fontId="5" fillId="17" borderId="8" xfId="0" applyFont="1" applyFill="1" applyBorder="1" applyAlignment="1">
      <alignment vertical="top"/>
    </xf>
    <xf numFmtId="187" fontId="49" fillId="22" borderId="9" xfId="3" applyNumberFormat="1" applyFont="1" applyFill="1" applyBorder="1" applyAlignment="1">
      <alignment horizontal="right" vertical="center"/>
    </xf>
    <xf numFmtId="187" fontId="49" fillId="11" borderId="8" xfId="3" applyNumberFormat="1" applyFont="1" applyFill="1" applyBorder="1" applyAlignment="1">
      <alignment horizontal="right" vertical="top"/>
    </xf>
    <xf numFmtId="187" fontId="49" fillId="0" borderId="8" xfId="3" applyNumberFormat="1" applyFont="1" applyFill="1" applyBorder="1" applyAlignment="1">
      <alignment horizontal="right" vertical="top" readingOrder="1"/>
    </xf>
    <xf numFmtId="187" fontId="49" fillId="5" borderId="8" xfId="3" applyNumberFormat="1" applyFont="1" applyFill="1" applyBorder="1" applyAlignment="1">
      <alignment horizontal="right" vertical="top" readingOrder="1"/>
    </xf>
    <xf numFmtId="187" fontId="36" fillId="33" borderId="8" xfId="3" applyNumberFormat="1" applyFont="1" applyFill="1" applyBorder="1" applyAlignment="1">
      <alignment horizontal="left" vertical="top"/>
    </xf>
    <xf numFmtId="187" fontId="49" fillId="17" borderId="8" xfId="3" applyNumberFormat="1" applyFont="1" applyFill="1" applyBorder="1" applyAlignment="1">
      <alignment horizontal="right" vertical="top"/>
    </xf>
    <xf numFmtId="187" fontId="50" fillId="33" borderId="8" xfId="3" applyNumberFormat="1" applyFont="1" applyFill="1" applyBorder="1" applyAlignment="1">
      <alignment horizontal="right"/>
    </xf>
    <xf numFmtId="187" fontId="49" fillId="0" borderId="0" xfId="3" applyNumberFormat="1" applyFont="1" applyFill="1" applyBorder="1" applyAlignment="1">
      <alignment horizontal="right" vertical="top"/>
    </xf>
    <xf numFmtId="0" fontId="18" fillId="5" borderId="8" xfId="0" applyFont="1" applyFill="1" applyBorder="1" applyAlignment="1">
      <alignment horizontal="center" vertical="top" readingOrder="1"/>
    </xf>
    <xf numFmtId="0" fontId="18" fillId="0" borderId="8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18" fillId="34" borderId="8" xfId="0" applyFont="1" applyFill="1" applyBorder="1" applyAlignment="1">
      <alignment vertical="top"/>
    </xf>
    <xf numFmtId="187" fontId="49" fillId="34" borderId="8" xfId="3" applyNumberFormat="1" applyFont="1" applyFill="1" applyBorder="1" applyAlignment="1">
      <alignment horizontal="right" vertical="top"/>
    </xf>
    <xf numFmtId="0" fontId="18" fillId="34" borderId="0" xfId="0" applyFont="1" applyFill="1" applyBorder="1" applyAlignment="1">
      <alignment vertical="top"/>
    </xf>
    <xf numFmtId="187" fontId="49" fillId="34" borderId="0" xfId="3" applyNumberFormat="1" applyFont="1" applyFill="1" applyBorder="1" applyAlignment="1">
      <alignment horizontal="right" vertical="top"/>
    </xf>
    <xf numFmtId="0" fontId="42" fillId="0" borderId="8" xfId="0" applyFont="1" applyFill="1" applyBorder="1" applyAlignment="1">
      <alignment horizontal="center" vertical="top" readingOrder="1"/>
    </xf>
    <xf numFmtId="0" fontId="43" fillId="0" borderId="8" xfId="0" applyFont="1" applyFill="1" applyBorder="1" applyAlignment="1">
      <alignment horizontal="center"/>
    </xf>
    <xf numFmtId="0" fontId="18" fillId="33" borderId="8" xfId="0" applyFont="1" applyFill="1" applyBorder="1" applyAlignment="1"/>
    <xf numFmtId="0" fontId="18" fillId="34" borderId="0" xfId="0" applyFont="1" applyFill="1" applyBorder="1" applyAlignment="1">
      <alignment horizontal="right" vertical="top"/>
    </xf>
    <xf numFmtId="0" fontId="53" fillId="0" borderId="0" xfId="0" applyFont="1" applyBorder="1"/>
    <xf numFmtId="187" fontId="42" fillId="0" borderId="8" xfId="0" applyNumberFormat="1" applyFont="1" applyFill="1" applyBorder="1" applyAlignment="1">
      <alignment horizontal="right" vertical="top"/>
    </xf>
    <xf numFmtId="0" fontId="16" fillId="0" borderId="8" xfId="0" applyFont="1" applyFill="1" applyBorder="1" applyAlignment="1">
      <alignment horizontal="left" vertical="top" wrapText="1"/>
    </xf>
    <xf numFmtId="0" fontId="39" fillId="0" borderId="8" xfId="0" applyFont="1" applyBorder="1" applyAlignment="1">
      <alignment horizontal="left" vertical="top" shrinkToFit="1"/>
    </xf>
    <xf numFmtId="187" fontId="49" fillId="33" borderId="8" xfId="3" applyNumberFormat="1" applyFont="1" applyFill="1" applyBorder="1" applyAlignment="1">
      <alignment horizontal="right" vertical="top" wrapText="1"/>
    </xf>
    <xf numFmtId="187" fontId="51" fillId="33" borderId="8" xfId="3" applyNumberFormat="1" applyFont="1" applyFill="1" applyBorder="1" applyAlignment="1">
      <alignment horizontal="right" vertical="top" wrapText="1"/>
    </xf>
    <xf numFmtId="0" fontId="36" fillId="0" borderId="0" xfId="2" applyFont="1" applyFill="1" applyBorder="1" applyAlignment="1">
      <alignment horizontal="left"/>
    </xf>
    <xf numFmtId="0" fontId="21" fillId="0" borderId="0" xfId="0" applyFont="1" applyFill="1" applyBorder="1" applyAlignment="1">
      <alignment vertical="center"/>
    </xf>
    <xf numFmtId="0" fontId="26" fillId="0" borderId="0" xfId="0" applyFont="1" applyAlignment="1">
      <alignment horizontal="left" vertical="top"/>
    </xf>
    <xf numFmtId="0" fontId="26" fillId="0" borderId="0" xfId="0" applyFont="1" applyBorder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 wrapText="1" shrinkToFit="1" readingOrder="1"/>
    </xf>
    <xf numFmtId="0" fontId="5" fillId="17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indent="1"/>
    </xf>
    <xf numFmtId="0" fontId="16" fillId="0" borderId="8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0" fontId="12" fillId="33" borderId="8" xfId="0" applyFont="1" applyFill="1" applyBorder="1" applyAlignment="1">
      <alignment horizontal="left" vertical="top"/>
    </xf>
    <xf numFmtId="0" fontId="16" fillId="33" borderId="8" xfId="0" applyFont="1" applyFill="1" applyBorder="1" applyAlignment="1">
      <alignment horizontal="left" vertical="top"/>
    </xf>
    <xf numFmtId="187" fontId="16" fillId="33" borderId="8" xfId="4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center"/>
    </xf>
    <xf numFmtId="187" fontId="28" fillId="33" borderId="8" xfId="3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/>
    </xf>
    <xf numFmtId="0" fontId="12" fillId="10" borderId="8" xfId="0" applyFont="1" applyFill="1" applyBorder="1" applyAlignment="1">
      <alignment vertical="center"/>
    </xf>
    <xf numFmtId="187" fontId="49" fillId="10" borderId="10" xfId="3" applyNumberFormat="1" applyFont="1" applyFill="1" applyBorder="1" applyAlignment="1">
      <alignment horizontal="right" vertical="center"/>
    </xf>
    <xf numFmtId="0" fontId="42" fillId="10" borderId="18" xfId="0" applyFont="1" applyFill="1" applyBorder="1" applyAlignment="1">
      <alignment horizontal="right" vertical="center"/>
    </xf>
    <xf numFmtId="0" fontId="42" fillId="10" borderId="0" xfId="0" applyFont="1" applyFill="1" applyBorder="1" applyAlignment="1">
      <alignment horizontal="center" vertical="top"/>
    </xf>
    <xf numFmtId="187" fontId="17" fillId="10" borderId="20" xfId="4" applyNumberFormat="1" applyFont="1" applyFill="1" applyBorder="1" applyAlignment="1">
      <alignment vertical="top"/>
    </xf>
    <xf numFmtId="187" fontId="17" fillId="10" borderId="8" xfId="3" applyNumberFormat="1" applyFont="1" applyFill="1" applyBorder="1" applyAlignment="1">
      <alignment horizontal="center" vertical="top"/>
    </xf>
    <xf numFmtId="187" fontId="48" fillId="0" borderId="8" xfId="3" applyNumberFormat="1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right" vertical="top"/>
    </xf>
    <xf numFmtId="187" fontId="56" fillId="0" borderId="8" xfId="4" applyNumberFormat="1" applyFont="1" applyFill="1" applyBorder="1" applyAlignment="1">
      <alignment horizontal="center" vertical="top"/>
    </xf>
    <xf numFmtId="187" fontId="56" fillId="11" borderId="8" xfId="0" applyNumberFormat="1" applyFont="1" applyFill="1" applyBorder="1" applyAlignment="1">
      <alignment horizontal="center" vertical="top"/>
    </xf>
    <xf numFmtId="0" fontId="57" fillId="10" borderId="8" xfId="0" applyFont="1" applyFill="1" applyBorder="1" applyAlignment="1">
      <alignment horizontal="center" vertical="top" wrapText="1" shrinkToFit="1" readingOrder="1"/>
    </xf>
    <xf numFmtId="187" fontId="46" fillId="0" borderId="8" xfId="3" applyNumberFormat="1" applyFont="1" applyFill="1" applyBorder="1" applyAlignment="1">
      <alignment horizontal="right" vertical="top"/>
    </xf>
    <xf numFmtId="187" fontId="52" fillId="5" borderId="8" xfId="3" applyNumberFormat="1" applyFont="1" applyFill="1" applyBorder="1" applyAlignment="1">
      <alignment horizontal="right" vertical="top"/>
    </xf>
    <xf numFmtId="0" fontId="44" fillId="33" borderId="8" xfId="0" applyFont="1" applyFill="1" applyBorder="1" applyAlignment="1">
      <alignment horizontal="left" vertical="top"/>
    </xf>
    <xf numFmtId="187" fontId="46" fillId="0" borderId="8" xfId="3" applyNumberFormat="1" applyFont="1" applyFill="1" applyBorder="1" applyAlignment="1">
      <alignment horizontal="right" vertical="top" shrinkToFit="1"/>
    </xf>
    <xf numFmtId="187" fontId="58" fillId="33" borderId="8" xfId="0" applyNumberFormat="1" applyFont="1" applyFill="1" applyBorder="1" applyAlignment="1">
      <alignment horizontal="right"/>
    </xf>
    <xf numFmtId="187" fontId="46" fillId="0" borderId="0" xfId="0" applyNumberFormat="1" applyFont="1" applyFill="1" applyBorder="1" applyAlignment="1">
      <alignment horizontal="right" vertical="top"/>
    </xf>
    <xf numFmtId="0" fontId="4" fillId="0" borderId="0" xfId="0" applyFont="1" applyBorder="1" applyAlignment="1">
      <alignment horizontal="left"/>
    </xf>
    <xf numFmtId="0" fontId="5" fillId="15" borderId="8" xfId="0" applyFont="1" applyFill="1" applyBorder="1" applyAlignment="1" applyProtection="1">
      <alignment horizontal="center" vertical="top"/>
      <protection locked="0"/>
    </xf>
    <xf numFmtId="0" fontId="32" fillId="0" borderId="0" xfId="2" applyFont="1" applyFill="1" applyBorder="1" applyAlignment="1">
      <alignment horizontal="left" vertical="top"/>
    </xf>
    <xf numFmtId="0" fontId="33" fillId="18" borderId="8" xfId="0" applyFont="1" applyFill="1" applyBorder="1" applyAlignment="1">
      <alignment horizontal="left"/>
    </xf>
    <xf numFmtId="187" fontId="12" fillId="0" borderId="8" xfId="4" applyNumberFormat="1" applyFont="1" applyFill="1" applyBorder="1" applyAlignment="1">
      <alignment horizontal="right" vertical="top" wrapText="1" shrinkToFit="1" readingOrder="1"/>
    </xf>
    <xf numFmtId="0" fontId="16" fillId="0" borderId="0" xfId="2" applyFont="1" applyFill="1" applyBorder="1" applyAlignment="1">
      <alignment horizontal="left" vertical="top" wrapText="1"/>
    </xf>
    <xf numFmtId="0" fontId="16" fillId="0" borderId="8" xfId="2" applyFont="1" applyFill="1" applyBorder="1" applyAlignment="1">
      <alignment horizontal="center" vertical="top" wrapText="1"/>
    </xf>
    <xf numFmtId="0" fontId="16" fillId="0" borderId="8" xfId="2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 shrinkToFit="1"/>
    </xf>
    <xf numFmtId="187" fontId="12" fillId="0" borderId="8" xfId="3" applyNumberFormat="1" applyFont="1" applyFill="1" applyBorder="1" applyAlignment="1">
      <alignment horizontal="center" vertical="top" wrapText="1"/>
    </xf>
    <xf numFmtId="0" fontId="44" fillId="0" borderId="8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center" wrapText="1"/>
    </xf>
    <xf numFmtId="0" fontId="34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12" fillId="0" borderId="0" xfId="0" applyFont="1" applyFill="1" applyBorder="1" applyAlignment="1">
      <alignment vertical="top" wrapText="1" shrinkToFit="1"/>
    </xf>
    <xf numFmtId="0" fontId="59" fillId="0" borderId="8" xfId="0" applyFont="1" applyFill="1" applyBorder="1" applyAlignment="1">
      <alignment vertical="top"/>
    </xf>
    <xf numFmtId="0" fontId="60" fillId="0" borderId="8" xfId="0" applyFont="1" applyFill="1" applyBorder="1" applyAlignment="1">
      <alignment horizontal="center" wrapText="1"/>
    </xf>
    <xf numFmtId="1" fontId="16" fillId="15" borderId="8" xfId="0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2" applyFont="1" applyFill="1" applyBorder="1" applyAlignment="1" applyProtection="1">
      <alignment horizontal="left"/>
      <protection locked="0"/>
    </xf>
    <xf numFmtId="0" fontId="5" fillId="0" borderId="0" xfId="2" applyNumberFormat="1" applyFont="1" applyFill="1" applyBorder="1" applyAlignment="1" applyProtection="1">
      <alignment horizont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center" vertical="top" shrinkToFit="1"/>
    </xf>
    <xf numFmtId="0" fontId="4" fillId="0" borderId="8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horizontal="left" vertical="top" indent="2"/>
    </xf>
    <xf numFmtId="10" fontId="4" fillId="0" borderId="8" xfId="0" applyNumberFormat="1" applyFont="1" applyFill="1" applyBorder="1" applyAlignment="1">
      <alignment horizontal="center" vertical="top"/>
    </xf>
    <xf numFmtId="0" fontId="4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4" fillId="0" borderId="8" xfId="0" applyFont="1" applyBorder="1" applyAlignment="1">
      <alignment horizontal="left" wrapText="1" indent="1"/>
    </xf>
    <xf numFmtId="2" fontId="4" fillId="0" borderId="8" xfId="0" applyNumberFormat="1" applyFont="1" applyFill="1" applyBorder="1"/>
    <xf numFmtId="9" fontId="4" fillId="0" borderId="8" xfId="0" applyNumberFormat="1" applyFont="1" applyFill="1" applyBorder="1" applyAlignment="1">
      <alignment horizontal="left" indent="1"/>
    </xf>
    <xf numFmtId="2" fontId="4" fillId="0" borderId="8" xfId="0" applyNumberFormat="1" applyFont="1" applyFill="1" applyBorder="1" applyAlignment="1">
      <alignment horizontal="left" indent="2"/>
    </xf>
    <xf numFmtId="0" fontId="12" fillId="0" borderId="8" xfId="0" applyFont="1" applyFill="1" applyBorder="1" applyAlignment="1">
      <alignment horizontal="center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/>
    <xf numFmtId="0" fontId="1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187" fontId="4" fillId="0" borderId="0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shrinkToFit="1"/>
    </xf>
    <xf numFmtId="0" fontId="12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horizontal="center"/>
    </xf>
    <xf numFmtId="0" fontId="59" fillId="0" borderId="8" xfId="0" applyFont="1" applyFill="1" applyBorder="1"/>
    <xf numFmtId="0" fontId="59" fillId="0" borderId="8" xfId="0" applyFont="1" applyFill="1" applyBorder="1" applyAlignment="1">
      <alignment horizontal="left"/>
    </xf>
    <xf numFmtId="0" fontId="59" fillId="0" borderId="0" xfId="0" applyFont="1" applyFill="1" applyBorder="1"/>
    <xf numFmtId="187" fontId="48" fillId="11" borderId="8" xfId="0" applyNumberFormat="1" applyFont="1" applyFill="1" applyBorder="1" applyAlignment="1">
      <alignment horizontal="right" vertical="top"/>
    </xf>
    <xf numFmtId="187" fontId="48" fillId="11" borderId="8" xfId="0" applyNumberFormat="1" applyFont="1" applyFill="1" applyBorder="1" applyAlignment="1">
      <alignment horizontal="center" vertical="top"/>
    </xf>
    <xf numFmtId="187" fontId="24" fillId="0" borderId="8" xfId="3" applyNumberFormat="1" applyFont="1" applyFill="1" applyBorder="1" applyAlignment="1">
      <alignment horizontal="right" vertical="top" readingOrder="1"/>
    </xf>
    <xf numFmtId="0" fontId="15" fillId="15" borderId="8" xfId="0" applyFont="1" applyFill="1" applyBorder="1" applyAlignment="1" applyProtection="1">
      <alignment horizontal="center" vertical="top"/>
      <protection locked="0"/>
    </xf>
    <xf numFmtId="187" fontId="15" fillId="33" borderId="8" xfId="4" applyNumberFormat="1" applyFont="1" applyFill="1" applyBorder="1" applyAlignment="1">
      <alignment horizontal="center" vertical="top"/>
    </xf>
    <xf numFmtId="0" fontId="34" fillId="0" borderId="8" xfId="0" applyFont="1" applyBorder="1" applyAlignment="1">
      <alignment horizontal="left" wrapText="1"/>
    </xf>
    <xf numFmtId="0" fontId="15" fillId="15" borderId="8" xfId="0" applyFont="1" applyFill="1" applyBorder="1" applyAlignment="1" applyProtection="1">
      <alignment horizontal="center" vertical="top"/>
      <protection locked="0"/>
    </xf>
    <xf numFmtId="0" fontId="30" fillId="0" borderId="0" xfId="0" applyFont="1" applyBorder="1" applyAlignment="1">
      <alignment horizontal="left"/>
    </xf>
    <xf numFmtId="187" fontId="15" fillId="33" borderId="8" xfId="4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left" vertical="top"/>
    </xf>
    <xf numFmtId="0" fontId="18" fillId="0" borderId="8" xfId="0" applyFont="1" applyFill="1" applyBorder="1" applyAlignment="1">
      <alignment horizontal="right" vertical="top"/>
    </xf>
    <xf numFmtId="0" fontId="18" fillId="0" borderId="8" xfId="0" applyFont="1" applyFill="1" applyBorder="1" applyAlignment="1">
      <alignment horizontal="right" vertical="top" readingOrder="1"/>
    </xf>
    <xf numFmtId="187" fontId="18" fillId="0" borderId="8" xfId="3" applyNumberFormat="1" applyFont="1" applyFill="1" applyBorder="1" applyAlignment="1">
      <alignment horizontal="right" vertical="top"/>
    </xf>
    <xf numFmtId="3" fontId="18" fillId="0" borderId="8" xfId="0" applyNumberFormat="1" applyFont="1" applyFill="1" applyBorder="1" applyAlignment="1">
      <alignment horizontal="right" vertical="top" readingOrder="1"/>
    </xf>
    <xf numFmtId="187" fontId="24" fillId="0" borderId="8" xfId="3" applyNumberFormat="1" applyFont="1" applyFill="1" applyBorder="1" applyAlignment="1">
      <alignment horizontal="right" vertical="top"/>
    </xf>
    <xf numFmtId="0" fontId="17" fillId="0" borderId="8" xfId="0" applyFont="1" applyFill="1" applyBorder="1" applyAlignment="1">
      <alignment horizontal="center" vertical="top" wrapText="1"/>
    </xf>
    <xf numFmtId="187" fontId="21" fillId="34" borderId="8" xfId="0" applyNumberFormat="1" applyFont="1" applyFill="1" applyBorder="1" applyAlignment="1">
      <alignment horizontal="right" vertical="top"/>
    </xf>
    <xf numFmtId="187" fontId="21" fillId="34" borderId="8" xfId="0" applyNumberFormat="1" applyFont="1" applyFill="1" applyBorder="1" applyAlignment="1">
      <alignment horizontal="center" vertical="top"/>
    </xf>
    <xf numFmtId="3" fontId="65" fillId="0" borderId="0" xfId="0" applyNumberFormat="1" applyFont="1"/>
    <xf numFmtId="0" fontId="21" fillId="0" borderId="0" xfId="0" applyFont="1" applyFill="1" applyBorder="1" applyAlignment="1">
      <alignment vertical="top"/>
    </xf>
    <xf numFmtId="3" fontId="21" fillId="0" borderId="0" xfId="0" applyNumberFormat="1" applyFont="1" applyFill="1" applyBorder="1" applyAlignment="1">
      <alignment vertical="top"/>
    </xf>
    <xf numFmtId="187" fontId="21" fillId="0" borderId="8" xfId="3" applyNumberFormat="1" applyFont="1" applyFill="1" applyBorder="1" applyAlignment="1">
      <alignment horizontal="center" vertical="top"/>
    </xf>
    <xf numFmtId="187" fontId="21" fillId="0" borderId="8" xfId="4" applyNumberFormat="1" applyFont="1" applyFill="1" applyBorder="1" applyAlignment="1">
      <alignment horizontal="center" vertical="top"/>
    </xf>
    <xf numFmtId="187" fontId="22" fillId="0" borderId="8" xfId="4" applyNumberFormat="1" applyFont="1" applyFill="1" applyBorder="1" applyAlignment="1">
      <alignment horizontal="center" vertical="top"/>
    </xf>
    <xf numFmtId="43" fontId="21" fillId="0" borderId="0" xfId="3" applyFont="1" applyFill="1" applyBorder="1" applyAlignment="1">
      <alignment horizontal="left" vertical="top" indent="1"/>
    </xf>
    <xf numFmtId="187" fontId="21" fillId="0" borderId="0" xfId="4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187" fontId="21" fillId="34" borderId="8" xfId="3" applyNumberFormat="1" applyFont="1" applyFill="1" applyBorder="1" applyAlignment="1">
      <alignment horizontal="right" vertical="top"/>
    </xf>
    <xf numFmtId="187" fontId="21" fillId="34" borderId="8" xfId="3" applyNumberFormat="1" applyFont="1" applyFill="1" applyBorder="1" applyAlignment="1">
      <alignment horizontal="right" vertical="top" wrapText="1"/>
    </xf>
    <xf numFmtId="0" fontId="21" fillId="34" borderId="8" xfId="0" applyFont="1" applyFill="1" applyBorder="1" applyAlignment="1">
      <alignment horizontal="right" vertical="top" wrapText="1"/>
    </xf>
    <xf numFmtId="0" fontId="21" fillId="34" borderId="8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/>
    </xf>
    <xf numFmtId="0" fontId="21" fillId="0" borderId="8" xfId="0" applyFont="1" applyFill="1" applyBorder="1" applyAlignment="1">
      <alignment horizontal="left" vertical="top"/>
    </xf>
    <xf numFmtId="0" fontId="21" fillId="0" borderId="8" xfId="0" applyFont="1" applyFill="1" applyBorder="1" applyAlignment="1">
      <alignment horizontal="right" vertical="top"/>
    </xf>
    <xf numFmtId="43" fontId="21" fillId="0" borderId="0" xfId="0" applyNumberFormat="1" applyFont="1" applyFill="1" applyBorder="1" applyAlignment="1">
      <alignment horizontal="left" vertical="top" indent="1"/>
    </xf>
    <xf numFmtId="43" fontId="21" fillId="0" borderId="0" xfId="0" applyNumberFormat="1" applyFont="1" applyFill="1" applyBorder="1" applyAlignment="1">
      <alignment horizontal="center" vertical="top"/>
    </xf>
    <xf numFmtId="0" fontId="21" fillId="0" borderId="8" xfId="0" applyFont="1" applyFill="1" applyBorder="1" applyAlignment="1">
      <alignment horizontal="justify" vertical="top" readingOrder="1"/>
    </xf>
    <xf numFmtId="187" fontId="21" fillId="0" borderId="8" xfId="3" applyNumberFormat="1" applyFont="1" applyFill="1" applyBorder="1" applyAlignment="1">
      <alignment horizontal="right" vertical="top" readingOrder="1"/>
    </xf>
    <xf numFmtId="187" fontId="21" fillId="0" borderId="0" xfId="0" applyNumberFormat="1" applyFont="1" applyFill="1" applyBorder="1" applyAlignment="1">
      <alignment horizontal="left" vertical="top" indent="1"/>
    </xf>
    <xf numFmtId="187" fontId="21" fillId="0" borderId="0" xfId="0" applyNumberFormat="1" applyFont="1" applyFill="1" applyBorder="1" applyAlignment="1">
      <alignment horizontal="center" vertical="top"/>
    </xf>
    <xf numFmtId="0" fontId="21" fillId="0" borderId="8" xfId="0" applyFont="1" applyFill="1" applyBorder="1" applyAlignment="1">
      <alignment horizontal="right" vertical="top" readingOrder="1"/>
    </xf>
    <xf numFmtId="187" fontId="21" fillId="0" borderId="8" xfId="3" applyNumberFormat="1" applyFont="1" applyFill="1" applyBorder="1" applyAlignment="1">
      <alignment horizontal="right" vertical="top"/>
    </xf>
    <xf numFmtId="3" fontId="21" fillId="0" borderId="8" xfId="0" applyNumberFormat="1" applyFont="1" applyFill="1" applyBorder="1" applyAlignment="1">
      <alignment horizontal="right" vertical="top" readingOrder="1"/>
    </xf>
    <xf numFmtId="187" fontId="21" fillId="0" borderId="0" xfId="0" applyNumberFormat="1" applyFont="1" applyFill="1" applyBorder="1" applyAlignment="1">
      <alignment vertical="top"/>
    </xf>
    <xf numFmtId="0" fontId="21" fillId="0" borderId="8" xfId="0" applyFont="1" applyFill="1" applyBorder="1" applyAlignment="1">
      <alignment horizontal="center" vertical="center" textRotation="90" wrapText="1"/>
    </xf>
    <xf numFmtId="187" fontId="21" fillId="0" borderId="0" xfId="3" applyNumberFormat="1" applyFont="1" applyFill="1" applyBorder="1" applyAlignment="1">
      <alignment horizontal="right" vertical="top"/>
    </xf>
    <xf numFmtId="0" fontId="21" fillId="0" borderId="0" xfId="0" applyFont="1" applyFill="1" applyBorder="1" applyAlignment="1">
      <alignment horizontal="right" vertical="top"/>
    </xf>
    <xf numFmtId="187" fontId="21" fillId="0" borderId="0" xfId="3" applyNumberFormat="1" applyFont="1" applyFill="1" applyBorder="1" applyAlignment="1">
      <alignment horizontal="left" vertical="top" indent="1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left" vertical="top" indent="1"/>
    </xf>
    <xf numFmtId="187" fontId="22" fillId="0" borderId="8" xfId="3" applyNumberFormat="1" applyFont="1" applyFill="1" applyBorder="1" applyAlignment="1">
      <alignment horizontal="right" vertical="top"/>
    </xf>
    <xf numFmtId="187" fontId="22" fillId="33" borderId="0" xfId="0" applyNumberFormat="1" applyFont="1" applyFill="1" applyBorder="1" applyAlignment="1">
      <alignment horizontal="left" vertical="top" indent="1"/>
    </xf>
    <xf numFmtId="43" fontId="22" fillId="33" borderId="0" xfId="0" applyNumberFormat="1" applyFont="1" applyFill="1" applyBorder="1" applyAlignment="1">
      <alignment horizontal="center" vertical="top"/>
    </xf>
    <xf numFmtId="187" fontId="22" fillId="33" borderId="0" xfId="0" applyNumberFormat="1" applyFont="1" applyFill="1" applyBorder="1" applyAlignment="1">
      <alignment horizontal="center" vertical="top"/>
    </xf>
    <xf numFmtId="0" fontId="22" fillId="33" borderId="0" xfId="0" applyFont="1" applyFill="1" applyBorder="1" applyAlignment="1">
      <alignment vertical="top"/>
    </xf>
    <xf numFmtId="187" fontId="21" fillId="0" borderId="8" xfId="3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right" vertical="top"/>
    </xf>
    <xf numFmtId="0" fontId="21" fillId="0" borderId="0" xfId="0" applyFont="1" applyFill="1" applyBorder="1" applyAlignment="1">
      <alignment vertical="center" textRotation="90"/>
    </xf>
    <xf numFmtId="0" fontId="22" fillId="34" borderId="8" xfId="0" applyFont="1" applyFill="1" applyBorder="1" applyAlignment="1"/>
    <xf numFmtId="0" fontId="22" fillId="34" borderId="8" xfId="0" applyFont="1" applyFill="1" applyBorder="1" applyAlignment="1">
      <alignment horizontal="center"/>
    </xf>
    <xf numFmtId="0" fontId="21" fillId="34" borderId="8" xfId="0" applyFont="1" applyFill="1" applyBorder="1" applyAlignment="1"/>
    <xf numFmtId="187" fontId="22" fillId="34" borderId="8" xfId="3" applyNumberFormat="1" applyFont="1" applyFill="1" applyBorder="1" applyAlignment="1">
      <alignment horizontal="right"/>
    </xf>
    <xf numFmtId="187" fontId="22" fillId="34" borderId="8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187" fontId="21" fillId="0" borderId="8" xfId="3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 vertical="center"/>
    </xf>
    <xf numFmtId="187" fontId="21" fillId="0" borderId="8" xfId="4" applyNumberFormat="1" applyFont="1" applyFill="1" applyBorder="1" applyAlignment="1">
      <alignment vertical="top"/>
    </xf>
    <xf numFmtId="187" fontId="66" fillId="0" borderId="0" xfId="0" applyNumberFormat="1" applyFont="1" applyFill="1" applyBorder="1" applyAlignment="1">
      <alignment horizontal="right" vertical="top"/>
    </xf>
    <xf numFmtId="187" fontId="66" fillId="0" borderId="8" xfId="0" applyNumberFormat="1" applyFont="1" applyFill="1" applyBorder="1" applyAlignment="1">
      <alignment horizontal="right" vertical="top"/>
    </xf>
    <xf numFmtId="0" fontId="64" fillId="0" borderId="0" xfId="0" applyFont="1" applyFill="1" applyBorder="1" applyAlignment="1">
      <alignment vertical="top"/>
    </xf>
    <xf numFmtId="187" fontId="63" fillId="0" borderId="8" xfId="3" applyNumberFormat="1" applyFont="1" applyFill="1" applyBorder="1" applyAlignment="1">
      <alignment horizontal="right" vertical="top" readingOrder="1"/>
    </xf>
    <xf numFmtId="0" fontId="12" fillId="0" borderId="0" xfId="2" applyFont="1" applyFill="1" applyBorder="1" applyAlignment="1" applyProtection="1">
      <alignment horizontal="left" vertical="top"/>
      <protection locked="0"/>
    </xf>
    <xf numFmtId="0" fontId="16" fillId="15" borderId="0" xfId="0" applyFont="1" applyFill="1" applyBorder="1" applyAlignment="1" applyProtection="1">
      <alignment horizontal="left" vertical="top"/>
      <protection locked="0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indent="1"/>
    </xf>
    <xf numFmtId="1" fontId="12" fillId="0" borderId="0" xfId="0" applyNumberFormat="1" applyFont="1" applyBorder="1"/>
    <xf numFmtId="187" fontId="16" fillId="10" borderId="8" xfId="3" applyNumberFormat="1" applyFont="1" applyFill="1" applyBorder="1" applyAlignment="1">
      <alignment horizontal="right" vertical="center" readingOrder="1"/>
    </xf>
    <xf numFmtId="0" fontId="11" fillId="0" borderId="0" xfId="2" applyFont="1" applyFill="1" applyBorder="1" applyAlignment="1" applyProtection="1">
      <alignment horizontal="right" vertical="center"/>
      <protection locked="0"/>
    </xf>
    <xf numFmtId="0" fontId="11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right" vertical="center"/>
    </xf>
    <xf numFmtId="0" fontId="15" fillId="15" borderId="0" xfId="0" applyFont="1" applyFill="1" applyBorder="1" applyAlignment="1" applyProtection="1">
      <alignment horizontal="center" vertical="top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11" fillId="0" borderId="0" xfId="2" applyFont="1" applyFill="1" applyBorder="1" applyAlignment="1" applyProtection="1">
      <alignment horizontal="left" vertical="center"/>
      <protection locked="0"/>
    </xf>
    <xf numFmtId="0" fontId="11" fillId="0" borderId="0" xfId="2" applyFont="1" applyFill="1" applyBorder="1" applyAlignment="1" applyProtection="1">
      <alignment horizontal="center" vertical="center"/>
      <protection locked="0"/>
    </xf>
    <xf numFmtId="187" fontId="12" fillId="0" borderId="0" xfId="3" applyNumberFormat="1" applyFont="1" applyFill="1" applyBorder="1" applyAlignment="1">
      <alignment vertical="center"/>
    </xf>
    <xf numFmtId="0" fontId="15" fillId="0" borderId="0" xfId="0" applyFont="1" applyFill="1" applyBorder="1" applyAlignment="1"/>
    <xf numFmtId="0" fontId="16" fillId="17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1" fillId="15" borderId="8" xfId="0" applyFont="1" applyFill="1" applyBorder="1" applyAlignment="1" applyProtection="1">
      <alignment horizontal="center" vertical="center"/>
      <protection locked="0"/>
    </xf>
    <xf numFmtId="187" fontId="42" fillId="33" borderId="8" xfId="3" applyNumberFormat="1" applyFont="1" applyFill="1" applyBorder="1" applyAlignment="1">
      <alignment horizontal="right" vertical="top" wrapText="1"/>
    </xf>
    <xf numFmtId="0" fontId="15" fillId="17" borderId="8" xfId="0" applyFont="1" applyFill="1" applyBorder="1" applyAlignment="1">
      <alignment horizontal="center" vertical="center"/>
    </xf>
    <xf numFmtId="0" fontId="16" fillId="17" borderId="8" xfId="0" applyFont="1" applyFill="1" applyBorder="1" applyAlignment="1">
      <alignment horizontal="center" shrinkToFit="1"/>
    </xf>
    <xf numFmtId="0" fontId="15" fillId="17" borderId="8" xfId="0" applyFont="1" applyFill="1" applyBorder="1" applyAlignment="1">
      <alignment horizontal="center" shrinkToFit="1"/>
    </xf>
    <xf numFmtId="0" fontId="15" fillId="17" borderId="8" xfId="0" applyFont="1" applyFill="1" applyBorder="1" applyAlignment="1">
      <alignment vertical="top"/>
    </xf>
    <xf numFmtId="0" fontId="12" fillId="1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35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top"/>
    </xf>
    <xf numFmtId="10" fontId="12" fillId="0" borderId="8" xfId="0" applyNumberFormat="1" applyFont="1" applyBorder="1" applyAlignment="1">
      <alignment horizontal="center" vertical="top"/>
    </xf>
    <xf numFmtId="0" fontId="40" fillId="0" borderId="8" xfId="0" applyFont="1" applyFill="1" applyBorder="1" applyAlignment="1">
      <alignment horizontal="left" vertical="top"/>
    </xf>
    <xf numFmtId="0" fontId="12" fillId="10" borderId="8" xfId="2" applyFont="1" applyFill="1" applyBorder="1" applyAlignment="1">
      <alignment horizontal="left" vertical="center"/>
    </xf>
    <xf numFmtId="0" fontId="34" fillId="10" borderId="8" xfId="0" applyFont="1" applyFill="1" applyBorder="1" applyAlignment="1">
      <alignment vertical="center"/>
    </xf>
    <xf numFmtId="187" fontId="12" fillId="0" borderId="8" xfId="3" applyNumberFormat="1" applyFont="1" applyFill="1" applyBorder="1" applyAlignment="1">
      <alignment horizontal="left" vertical="center" readingOrder="1"/>
    </xf>
    <xf numFmtId="0" fontId="34" fillId="0" borderId="0" xfId="0" applyFont="1" applyBorder="1" applyAlignment="1">
      <alignment horizontal="left" vertical="top"/>
    </xf>
    <xf numFmtId="187" fontId="11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23" fillId="0" borderId="0" xfId="0" applyFont="1"/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horizontal="left" vertical="top"/>
    </xf>
    <xf numFmtId="187" fontId="12" fillId="0" borderId="0" xfId="3" applyNumberFormat="1" applyFont="1" applyBorder="1" applyAlignment="1">
      <alignment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2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right" vertical="center"/>
    </xf>
    <xf numFmtId="0" fontId="16" fillId="15" borderId="0" xfId="0" applyFont="1" applyFill="1" applyBorder="1" applyAlignment="1" applyProtection="1">
      <alignment horizontal="center" vertical="top"/>
      <protection locked="0"/>
    </xf>
    <xf numFmtId="0" fontId="12" fillId="0" borderId="0" xfId="2" applyFont="1" applyFill="1" applyBorder="1" applyAlignment="1" applyProtection="1">
      <alignment vertical="center"/>
      <protection locked="0"/>
    </xf>
    <xf numFmtId="0" fontId="12" fillId="0" borderId="0" xfId="2" applyFont="1" applyFill="1" applyBorder="1" applyAlignment="1" applyProtection="1">
      <alignment horizontal="left" vertical="center"/>
      <protection locked="0"/>
    </xf>
    <xf numFmtId="0" fontId="12" fillId="0" borderId="0" xfId="2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/>
    <xf numFmtId="0" fontId="16" fillId="33" borderId="8" xfId="0" applyFont="1" applyFill="1" applyBorder="1" applyAlignment="1" applyProtection="1">
      <alignment horizontal="left" vertical="top"/>
      <protection locked="0"/>
    </xf>
    <xf numFmtId="0" fontId="12" fillId="15" borderId="8" xfId="0" applyFont="1" applyFill="1" applyBorder="1" applyAlignment="1" applyProtection="1">
      <alignment horizontal="center" vertical="center"/>
      <protection locked="0"/>
    </xf>
    <xf numFmtId="187" fontId="18" fillId="33" borderId="8" xfId="3" applyNumberFormat="1" applyFont="1" applyFill="1" applyBorder="1" applyAlignment="1">
      <alignment horizontal="right" vertical="top" wrapText="1"/>
    </xf>
    <xf numFmtId="0" fontId="16" fillId="17" borderId="8" xfId="0" applyFont="1" applyFill="1" applyBorder="1" applyAlignment="1">
      <alignment horizontal="center" vertical="center"/>
    </xf>
    <xf numFmtId="0" fontId="16" fillId="17" borderId="8" xfId="0" applyFont="1" applyFill="1" applyBorder="1" applyAlignment="1">
      <alignment vertical="top"/>
    </xf>
    <xf numFmtId="0" fontId="12" fillId="0" borderId="8" xfId="0" applyFont="1" applyBorder="1"/>
    <xf numFmtId="0" fontId="12" fillId="0" borderId="8" xfId="0" applyFont="1" applyFill="1" applyBorder="1"/>
    <xf numFmtId="187" fontId="12" fillId="0" borderId="8" xfId="0" applyNumberFormat="1" applyFont="1" applyFill="1" applyBorder="1" applyAlignment="1">
      <alignment vertical="top"/>
    </xf>
    <xf numFmtId="187" fontId="12" fillId="0" borderId="8" xfId="3" applyNumberFormat="1" applyFont="1" applyBorder="1" applyAlignment="1">
      <alignment vertical="top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187" fontId="12" fillId="0" borderId="8" xfId="3" applyNumberFormat="1" applyFont="1" applyBorder="1" applyAlignment="1">
      <alignment vertical="center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vertical="center"/>
      <protection locked="0"/>
    </xf>
    <xf numFmtId="0" fontId="12" fillId="0" borderId="8" xfId="0" applyFont="1" applyFill="1" applyBorder="1" applyAlignment="1" applyProtection="1">
      <alignment horizontal="left" vertical="center"/>
      <protection locked="0"/>
    </xf>
    <xf numFmtId="0" fontId="12" fillId="0" borderId="8" xfId="0" applyFont="1" applyFill="1" applyBorder="1" applyAlignment="1">
      <alignment horizontal="center" vertical="center"/>
    </xf>
    <xf numFmtId="187" fontId="12" fillId="0" borderId="8" xfId="3" applyNumberFormat="1" applyFont="1" applyFill="1" applyBorder="1" applyAlignment="1">
      <alignment horizontal="center" vertical="center"/>
    </xf>
    <xf numFmtId="0" fontId="12" fillId="19" borderId="8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 indent="1"/>
    </xf>
    <xf numFmtId="17" fontId="12" fillId="0" borderId="8" xfId="0" applyNumberFormat="1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indent="1"/>
    </xf>
    <xf numFmtId="2" fontId="12" fillId="0" borderId="8" xfId="0" applyNumberFormat="1" applyFont="1" applyFill="1" applyBorder="1" applyAlignment="1" applyProtection="1">
      <alignment horizontal="left"/>
      <protection locked="0"/>
    </xf>
    <xf numFmtId="17" fontId="12" fillId="0" borderId="8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vertical="center"/>
    </xf>
    <xf numFmtId="0" fontId="12" fillId="11" borderId="8" xfId="0" applyFont="1" applyFill="1" applyBorder="1" applyAlignment="1">
      <alignment horizontal="left" vertical="center" indent="1"/>
    </xf>
    <xf numFmtId="3" fontId="12" fillId="0" borderId="8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indent="3"/>
    </xf>
    <xf numFmtId="0" fontId="16" fillId="11" borderId="8" xfId="0" applyFont="1" applyFill="1" applyBorder="1" applyAlignment="1">
      <alignment horizontal="left" vertical="center" indent="1"/>
    </xf>
    <xf numFmtId="0" fontId="12" fillId="12" borderId="8" xfId="0" applyFont="1" applyFill="1" applyBorder="1" applyAlignment="1">
      <alignment vertical="center"/>
    </xf>
    <xf numFmtId="0" fontId="12" fillId="10" borderId="8" xfId="2" applyFont="1" applyFill="1" applyBorder="1" applyAlignment="1">
      <alignment horizontal="center" vertical="center"/>
    </xf>
    <xf numFmtId="0" fontId="12" fillId="10" borderId="8" xfId="2" applyFont="1" applyFill="1" applyBorder="1" applyAlignment="1">
      <alignment vertical="center"/>
    </xf>
    <xf numFmtId="187" fontId="12" fillId="0" borderId="8" xfId="1" applyNumberFormat="1" applyFont="1" applyFill="1" applyBorder="1" applyAlignment="1">
      <alignment horizontal="left" vertical="center"/>
    </xf>
    <xf numFmtId="187" fontId="12" fillId="0" borderId="8" xfId="1" applyNumberFormat="1" applyFont="1" applyFill="1" applyBorder="1" applyAlignment="1">
      <alignment vertical="center"/>
    </xf>
    <xf numFmtId="188" fontId="12" fillId="0" borderId="8" xfId="3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top"/>
    </xf>
    <xf numFmtId="187" fontId="12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12" fillId="0" borderId="10" xfId="0" applyFont="1" applyBorder="1" applyAlignment="1">
      <alignment wrapText="1"/>
    </xf>
    <xf numFmtId="0" fontId="12" fillId="8" borderId="8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top" wrapText="1"/>
    </xf>
    <xf numFmtId="0" fontId="16" fillId="33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horizontal="justify" vertical="top" shrinkToFit="1"/>
    </xf>
    <xf numFmtId="0" fontId="12" fillId="0" borderId="8" xfId="0" applyFont="1" applyBorder="1" applyAlignment="1">
      <alignment horizontal="center" vertical="top"/>
    </xf>
    <xf numFmtId="0" fontId="16" fillId="0" borderId="8" xfId="0" applyFont="1" applyBorder="1" applyAlignment="1">
      <alignment horizontal="justify" vertical="top" shrinkToFit="1"/>
    </xf>
    <xf numFmtId="0" fontId="12" fillId="10" borderId="8" xfId="0" applyFont="1" applyFill="1" applyBorder="1" applyAlignment="1">
      <alignment horizontal="center" vertical="top"/>
    </xf>
    <xf numFmtId="0" fontId="12" fillId="10" borderId="8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vertical="top" wrapText="1"/>
    </xf>
    <xf numFmtId="0" fontId="12" fillId="44" borderId="8" xfId="0" applyFont="1" applyFill="1" applyBorder="1" applyAlignment="1">
      <alignment vertical="top" wrapText="1"/>
    </xf>
    <xf numFmtId="0" fontId="12" fillId="44" borderId="8" xfId="0" applyFont="1" applyFill="1" applyBorder="1" applyAlignment="1">
      <alignment horizontal="center" vertical="top"/>
    </xf>
    <xf numFmtId="0" fontId="12" fillId="44" borderId="8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justify" vertical="top" shrinkToFit="1"/>
    </xf>
    <xf numFmtId="0" fontId="12" fillId="0" borderId="8" xfId="0" applyFont="1" applyFill="1" applyBorder="1" applyAlignment="1">
      <alignment wrapText="1"/>
    </xf>
    <xf numFmtId="0" fontId="12" fillId="0" borderId="0" xfId="0" applyFont="1" applyFill="1"/>
    <xf numFmtId="0" fontId="16" fillId="0" borderId="8" xfId="0" applyFont="1" applyBorder="1" applyAlignment="1">
      <alignment shrinkToFit="1"/>
    </xf>
    <xf numFmtId="0" fontId="12" fillId="40" borderId="8" xfId="0" applyFont="1" applyFill="1" applyBorder="1" applyAlignment="1">
      <alignment horizontal="center" vertical="top"/>
    </xf>
    <xf numFmtId="0" fontId="12" fillId="40" borderId="8" xfId="0" applyFont="1" applyFill="1" applyBorder="1" applyAlignment="1">
      <alignment horizontal="center" vertical="top" wrapText="1"/>
    </xf>
    <xf numFmtId="0" fontId="12" fillId="40" borderId="8" xfId="0" applyFont="1" applyFill="1" applyBorder="1" applyAlignment="1">
      <alignment wrapText="1"/>
    </xf>
    <xf numFmtId="0" fontId="12" fillId="27" borderId="8" xfId="0" applyFont="1" applyFill="1" applyBorder="1" applyAlignment="1">
      <alignment vertical="top" wrapText="1"/>
    </xf>
    <xf numFmtId="0" fontId="12" fillId="27" borderId="8" xfId="0" applyFont="1" applyFill="1" applyBorder="1" applyAlignment="1">
      <alignment horizontal="center" vertical="top"/>
    </xf>
    <xf numFmtId="0" fontId="12" fillId="27" borderId="8" xfId="0" applyFont="1" applyFill="1" applyBorder="1" applyAlignment="1">
      <alignment horizontal="center" vertical="top" wrapText="1"/>
    </xf>
    <xf numFmtId="0" fontId="12" fillId="6" borderId="8" xfId="0" applyFont="1" applyFill="1" applyBorder="1" applyAlignment="1">
      <alignment wrapText="1"/>
    </xf>
    <xf numFmtId="0" fontId="12" fillId="30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horizontal="center"/>
    </xf>
    <xf numFmtId="0" fontId="12" fillId="9" borderId="8" xfId="0" applyFont="1" applyFill="1" applyBorder="1" applyAlignment="1">
      <alignment horizontal="center" vertical="top"/>
    </xf>
    <xf numFmtId="0" fontId="12" fillId="9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 vertical="top" wrapText="1"/>
    </xf>
    <xf numFmtId="0" fontId="12" fillId="21" borderId="8" xfId="0" applyFont="1" applyFill="1" applyBorder="1" applyAlignment="1">
      <alignment horizontal="center" vertical="top"/>
    </xf>
    <xf numFmtId="0" fontId="12" fillId="8" borderId="8" xfId="0" applyFont="1" applyFill="1" applyBorder="1" applyAlignment="1">
      <alignment horizontal="center" vertical="top"/>
    </xf>
    <xf numFmtId="0" fontId="12" fillId="23" borderId="8" xfId="0" applyFont="1" applyFill="1" applyBorder="1" applyAlignment="1">
      <alignment horizontal="center" vertical="top"/>
    </xf>
    <xf numFmtId="0" fontId="12" fillId="13" borderId="8" xfId="0" applyFont="1" applyFill="1" applyBorder="1" applyAlignment="1">
      <alignment vertical="top" wrapText="1"/>
    </xf>
    <xf numFmtId="0" fontId="12" fillId="25" borderId="8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 textRotation="90" wrapText="1"/>
    </xf>
    <xf numFmtId="0" fontId="12" fillId="13" borderId="8" xfId="0" applyFont="1" applyFill="1" applyBorder="1" applyAlignment="1">
      <alignment horizontal="center" vertical="top" wrapText="1"/>
    </xf>
    <xf numFmtId="0" fontId="12" fillId="40" borderId="8" xfId="0" applyFont="1" applyFill="1" applyBorder="1" applyAlignment="1">
      <alignment vertical="top" wrapText="1"/>
    </xf>
    <xf numFmtId="0" fontId="69" fillId="0" borderId="8" xfId="0" applyFont="1" applyBorder="1" applyAlignment="1">
      <alignment horizontal="justify" vertical="top" shrinkToFit="1"/>
    </xf>
    <xf numFmtId="0" fontId="69" fillId="0" borderId="8" xfId="0" applyFont="1" applyBorder="1" applyAlignment="1">
      <alignment vertical="top" shrinkToFit="1"/>
    </xf>
    <xf numFmtId="0" fontId="16" fillId="0" borderId="8" xfId="0" applyFont="1" applyBorder="1" applyAlignment="1">
      <alignment vertical="top" shrinkToFit="1"/>
    </xf>
    <xf numFmtId="0" fontId="16" fillId="0" borderId="8" xfId="0" applyFont="1" applyFill="1" applyBorder="1" applyAlignment="1">
      <alignment vertical="top" shrinkToFit="1"/>
    </xf>
    <xf numFmtId="0" fontId="12" fillId="45" borderId="8" xfId="0" applyFont="1" applyFill="1" applyBorder="1" applyAlignment="1">
      <alignment horizontal="center" wrapText="1"/>
    </xf>
    <xf numFmtId="0" fontId="12" fillId="41" borderId="8" xfId="0" applyFont="1" applyFill="1" applyBorder="1" applyAlignment="1">
      <alignment horizontal="center" vertical="top"/>
    </xf>
    <xf numFmtId="0" fontId="12" fillId="29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horizontal="left" vertical="top" shrinkToFit="1"/>
    </xf>
    <xf numFmtId="0" fontId="12" fillId="21" borderId="8" xfId="0" applyFont="1" applyFill="1" applyBorder="1" applyAlignment="1">
      <alignment horizontal="justify" vertical="top" shrinkToFit="1"/>
    </xf>
    <xf numFmtId="0" fontId="12" fillId="28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shrinkToFit="1"/>
    </xf>
    <xf numFmtId="0" fontId="12" fillId="0" borderId="19" xfId="0" applyFont="1" applyBorder="1" applyAlignment="1">
      <alignment vertical="top" wrapText="1"/>
    </xf>
    <xf numFmtId="0" fontId="12" fillId="0" borderId="19" xfId="0" applyFont="1" applyBorder="1" applyAlignment="1">
      <alignment wrapText="1"/>
    </xf>
    <xf numFmtId="0" fontId="16" fillId="0" borderId="0" xfId="2" applyFont="1" applyFill="1" applyBorder="1" applyAlignment="1" applyProtection="1">
      <alignment horizontal="right" vertical="top" indent="1"/>
      <protection locked="0"/>
    </xf>
    <xf numFmtId="0" fontId="12" fillId="0" borderId="0" xfId="2" applyFont="1" applyFill="1" applyBorder="1" applyAlignment="1">
      <alignment vertical="top"/>
    </xf>
    <xf numFmtId="0" fontId="16" fillId="0" borderId="0" xfId="0" applyFont="1" applyFill="1" applyBorder="1" applyAlignment="1">
      <alignment horizontal="center" vertical="top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horizontal="left" vertical="top" wrapText="1"/>
    </xf>
    <xf numFmtId="0" fontId="16" fillId="0" borderId="0" xfId="0" applyFont="1" applyFill="1" applyBorder="1" applyAlignment="1" applyProtection="1">
      <alignment horizontal="center" vertical="top"/>
      <protection locked="0"/>
    </xf>
    <xf numFmtId="0" fontId="16" fillId="0" borderId="0" xfId="2" applyFont="1" applyFill="1" applyBorder="1" applyAlignment="1">
      <alignment horizontal="right" vertical="top" indent="1"/>
    </xf>
    <xf numFmtId="0" fontId="12" fillId="0" borderId="0" xfId="0" applyFont="1" applyFill="1" applyBorder="1"/>
    <xf numFmtId="0" fontId="16" fillId="0" borderId="0" xfId="2" applyFont="1" applyFill="1" applyBorder="1" applyAlignment="1">
      <alignment horizontal="left" vertical="top"/>
    </xf>
    <xf numFmtId="187" fontId="16" fillId="33" borderId="26" xfId="4" applyNumberFormat="1" applyFont="1" applyFill="1" applyBorder="1" applyAlignment="1">
      <alignment vertical="top"/>
    </xf>
    <xf numFmtId="187" fontId="16" fillId="33" borderId="10" xfId="4" applyNumberFormat="1" applyFont="1" applyFill="1" applyBorder="1" applyAlignment="1">
      <alignment vertical="top"/>
    </xf>
    <xf numFmtId="187" fontId="16" fillId="33" borderId="18" xfId="4" applyNumberFormat="1" applyFont="1" applyFill="1" applyBorder="1" applyAlignment="1">
      <alignment vertical="top"/>
    </xf>
    <xf numFmtId="0" fontId="16" fillId="15" borderId="8" xfId="0" applyFont="1" applyFill="1" applyBorder="1" applyAlignment="1" applyProtection="1">
      <alignment horizontal="center" vertical="top"/>
      <protection locked="0"/>
    </xf>
    <xf numFmtId="187" fontId="18" fillId="33" borderId="8" xfId="3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 readingOrder="1"/>
    </xf>
    <xf numFmtId="0" fontId="16" fillId="0" borderId="8" xfId="0" applyFont="1" applyFill="1" applyBorder="1" applyAlignment="1" applyProtection="1">
      <alignment horizontal="center" vertical="top"/>
      <protection locked="0"/>
    </xf>
    <xf numFmtId="0" fontId="12" fillId="5" borderId="0" xfId="0" applyFont="1" applyFill="1" applyBorder="1" applyAlignment="1">
      <alignment vertical="top"/>
    </xf>
    <xf numFmtId="0" fontId="16" fillId="18" borderId="8" xfId="0" applyFont="1" applyFill="1" applyBorder="1" applyAlignment="1">
      <alignment horizontal="left" vertical="top"/>
    </xf>
    <xf numFmtId="0" fontId="12" fillId="0" borderId="8" xfId="0" applyFont="1" applyFill="1" applyBorder="1" applyAlignment="1">
      <alignment horizontal="left" vertical="top" indent="1"/>
    </xf>
    <xf numFmtId="0" fontId="12" fillId="0" borderId="8" xfId="2" applyFont="1" applyFill="1" applyBorder="1" applyAlignment="1" applyProtection="1">
      <alignment vertical="top"/>
      <protection locked="0"/>
    </xf>
    <xf numFmtId="0" fontId="12" fillId="0" borderId="8" xfId="0" applyFont="1" applyFill="1" applyBorder="1" applyAlignment="1">
      <alignment horizontal="left" vertical="top" indent="2"/>
    </xf>
    <xf numFmtId="17" fontId="12" fillId="0" borderId="8" xfId="0" applyNumberFormat="1" applyFont="1" applyFill="1" applyBorder="1" applyAlignment="1">
      <alignment horizontal="center" vertical="top"/>
    </xf>
    <xf numFmtId="0" fontId="16" fillId="48" borderId="8" xfId="0" applyFont="1" applyFill="1" applyBorder="1" applyAlignment="1">
      <alignment vertical="top"/>
    </xf>
    <xf numFmtId="0" fontId="12" fillId="0" borderId="8" xfId="0" applyFont="1" applyFill="1" applyBorder="1" applyAlignment="1">
      <alignment horizontal="left" vertical="top" indent="3"/>
    </xf>
    <xf numFmtId="0" fontId="12" fillId="15" borderId="8" xfId="0" applyFont="1" applyFill="1" applyBorder="1" applyAlignment="1">
      <alignment horizontal="center" vertical="top"/>
    </xf>
    <xf numFmtId="0" fontId="67" fillId="0" borderId="0" xfId="0" applyFont="1" applyFill="1" applyBorder="1" applyAlignment="1">
      <alignment vertical="top"/>
    </xf>
    <xf numFmtId="0" fontId="67" fillId="0" borderId="0" xfId="0" applyFont="1" applyFill="1" applyBorder="1" applyAlignment="1">
      <alignment horizontal="left" vertical="top"/>
    </xf>
    <xf numFmtId="0" fontId="67" fillId="0" borderId="0" xfId="0" applyFont="1" applyFill="1" applyBorder="1" applyAlignment="1">
      <alignment horizontal="center" vertical="top"/>
    </xf>
    <xf numFmtId="0" fontId="16" fillId="0" borderId="0" xfId="2" applyFont="1" applyFill="1" applyBorder="1" applyAlignment="1" applyProtection="1">
      <alignment horizontal="right" vertical="top"/>
      <protection locked="0"/>
    </xf>
    <xf numFmtId="0" fontId="12" fillId="0" borderId="0" xfId="2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Border="1" applyAlignment="1">
      <alignment horizontal="right" vertical="top"/>
    </xf>
    <xf numFmtId="0" fontId="12" fillId="0" borderId="0" xfId="2" applyFont="1" applyFill="1" applyBorder="1" applyAlignment="1">
      <alignment horizontal="center" vertical="top"/>
    </xf>
    <xf numFmtId="0" fontId="12" fillId="0" borderId="0" xfId="0" applyFont="1" applyBorder="1" applyAlignment="1">
      <alignment horizontal="right" vertical="top"/>
    </xf>
    <xf numFmtId="0" fontId="16" fillId="0" borderId="0" xfId="2" applyFont="1" applyFill="1" applyBorder="1" applyAlignment="1" applyProtection="1">
      <alignment horizontal="right" vertical="top" indent="2"/>
      <protection locked="0"/>
    </xf>
    <xf numFmtId="0" fontId="16" fillId="0" borderId="0" xfId="2" applyFont="1" applyFill="1" applyBorder="1" applyAlignment="1">
      <alignment horizontal="right" vertical="top" indent="2"/>
    </xf>
    <xf numFmtId="0" fontId="16" fillId="0" borderId="0" xfId="0" applyFont="1" applyBorder="1" applyAlignment="1">
      <alignment vertical="top"/>
    </xf>
    <xf numFmtId="0" fontId="12" fillId="18" borderId="8" xfId="0" applyFont="1" applyFill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2" fillId="0" borderId="8" xfId="0" applyFont="1" applyBorder="1" applyAlignment="1">
      <alignment horizontal="right" vertical="top"/>
    </xf>
    <xf numFmtId="189" fontId="12" fillId="0" borderId="8" xfId="0" applyNumberFormat="1" applyFont="1" applyBorder="1" applyAlignment="1">
      <alignment horizontal="left" vertical="top"/>
    </xf>
    <xf numFmtId="17" fontId="12" fillId="0" borderId="8" xfId="0" applyNumberFormat="1" applyFont="1" applyFill="1" applyBorder="1" applyAlignment="1">
      <alignment horizontal="left" vertical="top"/>
    </xf>
    <xf numFmtId="0" fontId="12" fillId="0" borderId="8" xfId="0" applyFont="1" applyBorder="1" applyAlignment="1" applyProtection="1">
      <alignment horizontal="left" vertical="top" wrapText="1" indent="1"/>
      <protection locked="0"/>
    </xf>
    <xf numFmtId="0" fontId="12" fillId="0" borderId="8" xfId="0" applyFont="1" applyFill="1" applyBorder="1" applyAlignment="1" applyProtection="1">
      <alignment horizontal="center" vertical="top"/>
      <protection locked="0"/>
    </xf>
    <xf numFmtId="0" fontId="12" fillId="0" borderId="8" xfId="0" applyFont="1" applyBorder="1" applyAlignment="1">
      <alignment horizontal="left" vertical="top" wrapText="1" indent="1"/>
    </xf>
    <xf numFmtId="0" fontId="12" fillId="0" borderId="8" xfId="0" applyFont="1" applyFill="1" applyBorder="1" applyAlignment="1" applyProtection="1">
      <alignment horizontal="left" vertical="top" wrapText="1"/>
      <protection locked="0"/>
    </xf>
    <xf numFmtId="0" fontId="12" fillId="0" borderId="8" xfId="0" applyFont="1" applyFill="1" applyBorder="1" applyAlignment="1">
      <alignment horizontal="center" vertical="top" readingOrder="1"/>
    </xf>
    <xf numFmtId="0" fontId="12" fillId="0" borderId="8" xfId="0" applyFont="1" applyFill="1" applyBorder="1" applyAlignment="1" applyProtection="1">
      <alignment horizontal="left" vertical="top" wrapText="1" indent="1"/>
      <protection locked="0"/>
    </xf>
    <xf numFmtId="0" fontId="12" fillId="0" borderId="8" xfId="0" applyFont="1" applyFill="1" applyBorder="1" applyAlignment="1" applyProtection="1">
      <alignment vertical="top" wrapText="1"/>
      <protection locked="0"/>
    </xf>
    <xf numFmtId="11" fontId="12" fillId="0" borderId="8" xfId="0" applyNumberFormat="1" applyFont="1" applyFill="1" applyBorder="1" applyAlignment="1" applyProtection="1">
      <alignment horizontal="left" vertical="top" wrapText="1"/>
      <protection locked="0"/>
    </xf>
    <xf numFmtId="0" fontId="12" fillId="0" borderId="8" xfId="0" applyFont="1" applyFill="1" applyBorder="1" applyAlignment="1">
      <alignment horizontal="right"/>
    </xf>
    <xf numFmtId="0" fontId="12" fillId="0" borderId="0" xfId="0" applyFont="1" applyBorder="1" applyAlignment="1">
      <alignment horizontal="left" vertical="top" indent="1"/>
    </xf>
    <xf numFmtId="17" fontId="12" fillId="0" borderId="8" xfId="0" applyNumberFormat="1" applyFont="1" applyBorder="1" applyAlignment="1">
      <alignment horizontal="left" vertical="top"/>
    </xf>
    <xf numFmtId="0" fontId="12" fillId="18" borderId="8" xfId="0" applyFont="1" applyFill="1" applyBorder="1" applyAlignment="1">
      <alignment vertical="top"/>
    </xf>
    <xf numFmtId="0" fontId="12" fillId="0" borderId="8" xfId="0" applyFont="1" applyBorder="1" applyAlignment="1">
      <alignment horizontal="left" vertical="top" indent="2"/>
    </xf>
    <xf numFmtId="0" fontId="16" fillId="0" borderId="0" xfId="0" applyFont="1" applyFill="1" applyBorder="1" applyAlignment="1">
      <alignment vertical="top"/>
    </xf>
    <xf numFmtId="17" fontId="16" fillId="0" borderId="8" xfId="0" applyNumberFormat="1" applyFont="1" applyFill="1" applyBorder="1" applyAlignment="1">
      <alignment horizontal="left" vertical="top"/>
    </xf>
    <xf numFmtId="1" fontId="12" fillId="0" borderId="0" xfId="0" applyNumberFormat="1" applyFont="1" applyFill="1" applyBorder="1" applyAlignment="1">
      <alignment vertical="top"/>
    </xf>
    <xf numFmtId="1" fontId="12" fillId="0" borderId="0" xfId="0" applyNumberFormat="1" applyFont="1" applyFill="1" applyBorder="1" applyAlignment="1">
      <alignment horizontal="right" vertical="top"/>
    </xf>
    <xf numFmtId="0" fontId="15" fillId="15" borderId="0" xfId="2" applyFont="1" applyFill="1" applyBorder="1" applyAlignment="1" applyProtection="1">
      <alignment horizontal="center" vertical="top" shrinkToFit="1"/>
      <protection locked="0"/>
    </xf>
    <xf numFmtId="0" fontId="15" fillId="0" borderId="0" xfId="2" applyFont="1" applyFill="1" applyBorder="1" applyAlignment="1" applyProtection="1">
      <alignment horizontal="right" vertical="top"/>
      <protection locked="0"/>
    </xf>
    <xf numFmtId="0" fontId="11" fillId="0" borderId="0" xfId="2" applyFont="1" applyFill="1" applyBorder="1" applyAlignment="1" applyProtection="1">
      <alignment horizontal="center" vertical="top"/>
      <protection locked="0"/>
    </xf>
    <xf numFmtId="0" fontId="15" fillId="0" borderId="0" xfId="0" applyFont="1" applyFill="1" applyBorder="1" applyAlignment="1">
      <alignment horizontal="center" vertical="top"/>
    </xf>
    <xf numFmtId="0" fontId="34" fillId="0" borderId="0" xfId="0" applyFont="1" applyBorder="1" applyAlignment="1">
      <alignment vertical="top" shrinkToFit="1"/>
    </xf>
    <xf numFmtId="0" fontId="11" fillId="0" borderId="0" xfId="2" applyFont="1" applyFill="1" applyBorder="1" applyAlignment="1">
      <alignment horizontal="center" vertical="top"/>
    </xf>
    <xf numFmtId="0" fontId="34" fillId="0" borderId="0" xfId="2" applyFont="1" applyFill="1" applyBorder="1" applyAlignment="1">
      <alignment horizontal="left" vertical="top" wrapText="1"/>
    </xf>
    <xf numFmtId="0" fontId="39" fillId="0" borderId="0" xfId="2" applyFont="1" applyFill="1" applyBorder="1" applyAlignment="1">
      <alignment vertical="top"/>
    </xf>
    <xf numFmtId="0" fontId="15" fillId="0" borderId="0" xfId="2" applyFont="1" applyFill="1" applyBorder="1" applyAlignment="1">
      <alignment horizontal="right" vertical="top"/>
    </xf>
    <xf numFmtId="0" fontId="35" fillId="0" borderId="0" xfId="0" applyFont="1" applyFill="1" applyBorder="1" applyAlignment="1">
      <alignment horizontal="left" vertical="top" readingOrder="1"/>
    </xf>
    <xf numFmtId="0" fontId="11" fillId="10" borderId="0" xfId="2" applyFont="1" applyFill="1" applyBorder="1" applyAlignment="1">
      <alignment horizontal="center" vertical="top"/>
    </xf>
    <xf numFmtId="0" fontId="11" fillId="10" borderId="0" xfId="2" applyFont="1" applyFill="1" applyBorder="1" applyAlignment="1">
      <alignment horizontal="left" vertical="top"/>
    </xf>
    <xf numFmtId="187" fontId="34" fillId="0" borderId="0" xfId="0" applyNumberFormat="1" applyFont="1" applyBorder="1" applyAlignment="1">
      <alignment horizontal="right" vertical="top"/>
    </xf>
    <xf numFmtId="187" fontId="34" fillId="0" borderId="0" xfId="0" applyNumberFormat="1" applyFont="1" applyFill="1" applyBorder="1" applyAlignment="1">
      <alignment horizontal="right" vertical="top"/>
    </xf>
    <xf numFmtId="187" fontId="11" fillId="4" borderId="8" xfId="4" applyNumberFormat="1" applyFont="1" applyFill="1" applyBorder="1" applyAlignment="1">
      <alignment horizontal="right" vertical="center" shrinkToFit="1"/>
    </xf>
    <xf numFmtId="0" fontId="12" fillId="15" borderId="8" xfId="0" applyFont="1" applyFill="1" applyBorder="1" applyAlignment="1" applyProtection="1">
      <alignment horizontal="center" vertical="top"/>
      <protection locked="0"/>
    </xf>
    <xf numFmtId="0" fontId="12" fillId="15" borderId="8" xfId="0" applyFont="1" applyFill="1" applyBorder="1" applyAlignment="1" applyProtection="1">
      <alignment horizontal="center" vertical="top" shrinkToFit="1"/>
      <protection locked="0"/>
    </xf>
    <xf numFmtId="0" fontId="34" fillId="34" borderId="8" xfId="0" applyFont="1" applyFill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9" fillId="0" borderId="8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right" vertical="top"/>
    </xf>
    <xf numFmtId="187" fontId="34" fillId="0" borderId="8" xfId="3" applyNumberFormat="1" applyFont="1" applyFill="1" applyBorder="1" applyAlignment="1">
      <alignment horizontal="right" vertical="top"/>
    </xf>
    <xf numFmtId="0" fontId="34" fillId="0" borderId="8" xfId="0" applyFont="1" applyBorder="1" applyAlignment="1">
      <alignment vertical="top" shrinkToFit="1"/>
    </xf>
    <xf numFmtId="0" fontId="34" fillId="0" borderId="8" xfId="0" applyFont="1" applyBorder="1" applyAlignment="1">
      <alignment horizontal="left" vertical="top" shrinkToFit="1"/>
    </xf>
    <xf numFmtId="0" fontId="34" fillId="0" borderId="8" xfId="0" applyFont="1" applyFill="1" applyBorder="1" applyAlignment="1">
      <alignment horizontal="right" vertical="top"/>
    </xf>
    <xf numFmtId="0" fontId="34" fillId="0" borderId="8" xfId="0" applyFont="1" applyFill="1" applyBorder="1" applyAlignment="1">
      <alignment horizontal="left" vertical="top" shrinkToFit="1"/>
    </xf>
    <xf numFmtId="0" fontId="34" fillId="0" borderId="8" xfId="0" applyFont="1" applyFill="1" applyBorder="1" applyAlignment="1">
      <alignment horizontal="right" vertical="top" shrinkToFit="1"/>
    </xf>
    <xf numFmtId="0" fontId="39" fillId="35" borderId="8" xfId="0" applyFont="1" applyFill="1" applyBorder="1" applyAlignment="1">
      <alignment horizontal="left" vertical="top" wrapText="1"/>
    </xf>
    <xf numFmtId="187" fontId="39" fillId="0" borderId="8" xfId="3" applyNumberFormat="1" applyFont="1" applyBorder="1" applyAlignment="1">
      <alignment horizontal="right" vertical="top" wrapText="1"/>
    </xf>
    <xf numFmtId="3" fontId="39" fillId="0" borderId="8" xfId="0" applyNumberFormat="1" applyFont="1" applyBorder="1" applyAlignment="1">
      <alignment horizontal="left" vertical="top" wrapText="1"/>
    </xf>
    <xf numFmtId="0" fontId="39" fillId="35" borderId="8" xfId="0" applyFont="1" applyFill="1" applyBorder="1" applyAlignment="1">
      <alignment horizontal="left" vertical="top"/>
    </xf>
    <xf numFmtId="0" fontId="39" fillId="10" borderId="8" xfId="0" applyFont="1" applyFill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4" fillId="35" borderId="8" xfId="0" applyFont="1" applyFill="1" applyBorder="1" applyAlignment="1">
      <alignment horizontal="left" vertical="top" wrapText="1"/>
    </xf>
    <xf numFmtId="187" fontId="34" fillId="0" borderId="8" xfId="3" applyNumberFormat="1" applyFont="1" applyBorder="1" applyAlignment="1">
      <alignment horizontal="right" vertical="top"/>
    </xf>
    <xf numFmtId="0" fontId="34" fillId="0" borderId="8" xfId="0" applyFont="1" applyBorder="1" applyAlignment="1">
      <alignment horizontal="left" vertical="top" wrapText="1" indent="2"/>
    </xf>
    <xf numFmtId="0" fontId="12" fillId="34" borderId="8" xfId="0" applyFont="1" applyFill="1" applyBorder="1" applyAlignment="1">
      <alignment vertical="top" wrapText="1"/>
    </xf>
    <xf numFmtId="0" fontId="12" fillId="34" borderId="8" xfId="0" applyFont="1" applyFill="1" applyBorder="1" applyAlignment="1">
      <alignment vertical="top" shrinkToFit="1"/>
    </xf>
    <xf numFmtId="0" fontId="15" fillId="0" borderId="0" xfId="0" applyFont="1" applyFill="1" applyBorder="1" applyAlignment="1">
      <alignment vertical="center"/>
    </xf>
    <xf numFmtId="0" fontId="15" fillId="0" borderId="0" xfId="2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34" fillId="0" borderId="0" xfId="2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35" fillId="0" borderId="0" xfId="2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vertical="center"/>
    </xf>
    <xf numFmtId="0" fontId="44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3" fontId="12" fillId="0" borderId="8" xfId="0" applyNumberFormat="1" applyFont="1" applyFill="1" applyBorder="1" applyAlignment="1">
      <alignment horizontal="right" vertical="center"/>
    </xf>
    <xf numFmtId="0" fontId="35" fillId="0" borderId="8" xfId="0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vertical="center"/>
    </xf>
    <xf numFmtId="187" fontId="16" fillId="0" borderId="0" xfId="3" applyNumberFormat="1" applyFont="1" applyFill="1" applyBorder="1" applyAlignment="1">
      <alignment vertical="center"/>
    </xf>
    <xf numFmtId="0" fontId="16" fillId="0" borderId="0" xfId="2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right" vertical="center"/>
      <protection locked="0"/>
    </xf>
    <xf numFmtId="0" fontId="16" fillId="15" borderId="8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>
      <alignment horizontal="left" vertical="center" indent="3"/>
    </xf>
    <xf numFmtId="0" fontId="12" fillId="0" borderId="8" xfId="0" applyFont="1" applyFill="1" applyBorder="1" applyAlignment="1" applyProtection="1">
      <alignment horizontal="justify" vertical="center" shrinkToFit="1" readingOrder="1"/>
      <protection locked="0"/>
    </xf>
    <xf numFmtId="0" fontId="12" fillId="0" borderId="8" xfId="0" applyFont="1" applyFill="1" applyBorder="1" applyAlignment="1" applyProtection="1">
      <alignment horizontal="left" vertical="center" shrinkToFit="1" readingOrder="1"/>
      <protection locked="0"/>
    </xf>
    <xf numFmtId="0" fontId="16" fillId="0" borderId="0" xfId="0" applyFont="1" applyBorder="1"/>
    <xf numFmtId="0" fontId="12" fillId="0" borderId="0" xfId="0" applyFont="1" applyBorder="1" applyAlignment="1">
      <alignment horizontal="center" vertical="top"/>
    </xf>
    <xf numFmtId="11" fontId="16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 applyProtection="1">
      <alignment horizontal="right" vertical="top" indent="2"/>
      <protection locked="0"/>
    </xf>
    <xf numFmtId="2" fontId="11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 applyProtection="1">
      <alignment horizontal="left" indent="4"/>
      <protection locked="0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horizontal="right"/>
      <protection locked="0"/>
    </xf>
    <xf numFmtId="0" fontId="15" fillId="0" borderId="0" xfId="0" applyFont="1" applyFill="1" applyBorder="1" applyAlignment="1">
      <alignment vertical="top"/>
    </xf>
    <xf numFmtId="0" fontId="12" fillId="18" borderId="8" xfId="0" applyFont="1" applyFill="1" applyBorder="1" applyAlignment="1">
      <alignment vertical="center"/>
    </xf>
    <xf numFmtId="3" fontId="12" fillId="0" borderId="8" xfId="0" applyNumberFormat="1" applyFont="1" applyFill="1" applyBorder="1" applyAlignment="1">
      <alignment horizontal="center" vertical="center"/>
    </xf>
    <xf numFmtId="0" fontId="12" fillId="18" borderId="8" xfId="0" applyFont="1" applyFill="1" applyBorder="1" applyAlignment="1">
      <alignment horizontal="left" vertical="center" indent="1"/>
    </xf>
    <xf numFmtId="0" fontId="35" fillId="0" borderId="8" xfId="0" applyFont="1" applyFill="1" applyBorder="1" applyAlignment="1" applyProtection="1">
      <alignment horizontal="left" vertical="top" shrinkToFit="1" readingOrder="1"/>
      <protection locked="0"/>
    </xf>
    <xf numFmtId="0" fontId="11" fillId="0" borderId="8" xfId="0" applyFont="1" applyFill="1" applyBorder="1" applyAlignment="1" applyProtection="1">
      <alignment horizontal="left" vertical="top" shrinkToFit="1" readingOrder="1"/>
      <protection locked="0"/>
    </xf>
    <xf numFmtId="0" fontId="11" fillId="0" borderId="8" xfId="0" applyFont="1" applyFill="1" applyBorder="1" applyAlignment="1" applyProtection="1">
      <alignment horizontal="justify" vertical="top" shrinkToFit="1" readingOrder="1"/>
      <protection locked="0"/>
    </xf>
    <xf numFmtId="0" fontId="12" fillId="0" borderId="8" xfId="0" applyFont="1" applyFill="1" applyBorder="1" applyAlignment="1" applyProtection="1">
      <alignment horizontal="justify" vertical="top" shrinkToFit="1" readingOrder="1"/>
      <protection locked="0"/>
    </xf>
    <xf numFmtId="187" fontId="16" fillId="0" borderId="8" xfId="3" applyNumberFormat="1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3" fontId="16" fillId="0" borderId="8" xfId="0" applyNumberFormat="1" applyFont="1" applyFill="1" applyBorder="1" applyAlignment="1">
      <alignment horizontal="right" vertical="center"/>
    </xf>
    <xf numFmtId="0" fontId="41" fillId="0" borderId="8" xfId="0" applyFont="1" applyFill="1" applyBorder="1" applyAlignment="1">
      <alignment vertical="center"/>
    </xf>
    <xf numFmtId="187" fontId="16" fillId="10" borderId="8" xfId="3" applyNumberFormat="1" applyFont="1" applyFill="1" applyBorder="1" applyAlignment="1">
      <alignment horizontal="left" vertical="top" readingOrder="1"/>
    </xf>
    <xf numFmtId="0" fontId="16" fillId="15" borderId="8" xfId="0" applyFont="1" applyFill="1" applyBorder="1" applyAlignment="1">
      <alignment horizontal="left" vertical="center"/>
    </xf>
    <xf numFmtId="0" fontId="16" fillId="15" borderId="8" xfId="0" applyFont="1" applyFill="1" applyBorder="1" applyAlignment="1">
      <alignment horizontal="right" vertical="center"/>
    </xf>
    <xf numFmtId="0" fontId="38" fillId="0" borderId="8" xfId="0" applyFont="1" applyFill="1" applyBorder="1" applyAlignment="1">
      <alignment vertical="top"/>
    </xf>
    <xf numFmtId="0" fontId="73" fillId="0" borderId="8" xfId="0" applyFont="1" applyFill="1" applyBorder="1" applyAlignment="1">
      <alignment vertical="top"/>
    </xf>
    <xf numFmtId="0" fontId="73" fillId="0" borderId="8" xfId="0" applyFont="1" applyFill="1" applyBorder="1" applyAlignment="1">
      <alignment horizontal="left" vertical="top"/>
    </xf>
    <xf numFmtId="0" fontId="35" fillId="0" borderId="8" xfId="0" applyFont="1" applyFill="1" applyBorder="1" applyAlignment="1">
      <alignment vertical="top" wrapText="1"/>
    </xf>
    <xf numFmtId="0" fontId="73" fillId="0" borderId="8" xfId="0" applyFont="1" applyFill="1" applyBorder="1" applyAlignment="1">
      <alignment vertical="center"/>
    </xf>
    <xf numFmtId="187" fontId="35" fillId="0" borderId="8" xfId="3" applyNumberFormat="1" applyFont="1" applyBorder="1" applyAlignment="1">
      <alignment vertical="center"/>
    </xf>
    <xf numFmtId="0" fontId="34" fillId="10" borderId="8" xfId="0" applyFont="1" applyFill="1" applyBorder="1"/>
    <xf numFmtId="187" fontId="12" fillId="10" borderId="8" xfId="3" applyNumberFormat="1" applyFont="1" applyFill="1" applyBorder="1" applyAlignment="1">
      <alignment vertical="center"/>
    </xf>
    <xf numFmtId="187" fontId="35" fillId="10" borderId="8" xfId="3" applyNumberFormat="1" applyFont="1" applyFill="1" applyBorder="1" applyAlignment="1">
      <alignment vertical="center"/>
    </xf>
    <xf numFmtId="187" fontId="16" fillId="54" borderId="8" xfId="4" applyNumberFormat="1" applyFont="1" applyFill="1" applyBorder="1" applyAlignment="1">
      <alignment horizontal="left" vertical="top"/>
    </xf>
    <xf numFmtId="0" fontId="16" fillId="54" borderId="8" xfId="0" applyFont="1" applyFill="1" applyBorder="1" applyAlignment="1">
      <alignment horizontal="left" vertical="top"/>
    </xf>
    <xf numFmtId="0" fontId="53" fillId="0" borderId="0" xfId="0" applyFont="1" applyBorder="1" applyAlignment="1">
      <alignment horizontal="center" wrapText="1"/>
    </xf>
    <xf numFmtId="0" fontId="53" fillId="0" borderId="0" xfId="0" applyFont="1" applyFill="1" applyBorder="1"/>
    <xf numFmtId="0" fontId="53" fillId="0" borderId="0" xfId="0" applyFont="1" applyBorder="1" applyAlignment="1">
      <alignment horizontal="left" vertical="top"/>
    </xf>
    <xf numFmtId="0" fontId="16" fillId="0" borderId="0" xfId="2" applyFont="1" applyFill="1" applyBorder="1" applyAlignment="1" applyProtection="1">
      <alignment horizontal="right" indent="4"/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0" fontId="12" fillId="0" borderId="0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right" indent="4"/>
    </xf>
    <xf numFmtId="0" fontId="16" fillId="15" borderId="0" xfId="0" applyFont="1" applyFill="1" applyBorder="1" applyAlignment="1" applyProtection="1">
      <alignment horizontal="center" vertical="center"/>
      <protection locked="0"/>
    </xf>
    <xf numFmtId="187" fontId="12" fillId="0" borderId="0" xfId="1" applyNumberFormat="1" applyFont="1" applyFill="1" applyBorder="1" applyAlignment="1">
      <alignment vertical="top"/>
    </xf>
    <xf numFmtId="0" fontId="15" fillId="33" borderId="8" xfId="0" applyFont="1" applyFill="1" applyBorder="1" applyAlignment="1" applyProtection="1">
      <alignment horizontal="center" vertical="top"/>
      <protection locked="0"/>
    </xf>
    <xf numFmtId="0" fontId="16" fillId="16" borderId="8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left" indent="1"/>
    </xf>
    <xf numFmtId="0" fontId="16" fillId="16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>
      <alignment horizontal="center" vertical="center" readingOrder="1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15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indent="2"/>
    </xf>
    <xf numFmtId="0" fontId="12" fillId="0" borderId="8" xfId="0" applyFont="1" applyFill="1" applyBorder="1" applyAlignment="1">
      <alignment horizontal="left" indent="3"/>
    </xf>
    <xf numFmtId="17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left" indent="2"/>
    </xf>
    <xf numFmtId="0" fontId="12" fillId="0" borderId="8" xfId="0" applyFont="1" applyBorder="1" applyAlignment="1">
      <alignment horizontal="left" indent="1"/>
    </xf>
    <xf numFmtId="0" fontId="12" fillId="10" borderId="8" xfId="0" applyFont="1" applyFill="1" applyBorder="1" applyAlignment="1">
      <alignment horizontal="left"/>
    </xf>
    <xf numFmtId="0" fontId="74" fillId="0" borderId="8" xfId="0" applyFont="1" applyBorder="1" applyAlignment="1">
      <alignment horizontal="left" vertical="center"/>
    </xf>
    <xf numFmtId="0" fontId="44" fillId="0" borderId="8" xfId="0" applyFont="1" applyBorder="1"/>
    <xf numFmtId="0" fontId="16" fillId="16" borderId="8" xfId="0" applyFont="1" applyFill="1" applyBorder="1" applyAlignment="1">
      <alignment horizontal="left" indent="1"/>
    </xf>
    <xf numFmtId="0" fontId="74" fillId="0" borderId="8" xfId="0" applyFont="1" applyFill="1" applyBorder="1" applyAlignment="1">
      <alignment horizontal="left" vertical="center"/>
    </xf>
    <xf numFmtId="187" fontId="16" fillId="20" borderId="8" xfId="3" applyNumberFormat="1" applyFont="1" applyFill="1" applyBorder="1" applyAlignment="1">
      <alignment horizontal="left" vertical="center" readingOrder="1"/>
    </xf>
    <xf numFmtId="187" fontId="16" fillId="20" borderId="8" xfId="3" applyNumberFormat="1" applyFont="1" applyFill="1" applyBorder="1" applyAlignment="1">
      <alignment horizontal="justify" vertical="top" readingOrder="1"/>
    </xf>
    <xf numFmtId="0" fontId="16" fillId="10" borderId="8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/>
    </xf>
    <xf numFmtId="187" fontId="16" fillId="0" borderId="0" xfId="3" applyNumberFormat="1" applyFont="1" applyFill="1" applyBorder="1" applyAlignment="1">
      <alignment horizontal="left" vertical="center" readingOrder="1"/>
    </xf>
    <xf numFmtId="187" fontId="16" fillId="0" borderId="0" xfId="3" applyNumberFormat="1" applyFont="1" applyFill="1" applyBorder="1" applyAlignment="1">
      <alignment horizontal="justify" vertical="top" readingOrder="1"/>
    </xf>
    <xf numFmtId="0" fontId="12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11" fillId="0" borderId="0" xfId="2" applyFont="1" applyFill="1" applyBorder="1" applyAlignment="1">
      <alignment vertical="center"/>
    </xf>
    <xf numFmtId="0" fontId="34" fillId="0" borderId="0" xfId="2" applyFont="1" applyFill="1" applyBorder="1" applyAlignment="1">
      <alignment horizontal="left" vertical="center" wrapText="1"/>
    </xf>
    <xf numFmtId="0" fontId="11" fillId="15" borderId="0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>
      <alignment horizontal="left" vertical="top" readingOrder="1"/>
    </xf>
    <xf numFmtId="0" fontId="34" fillId="0" borderId="0" xfId="0" applyFont="1" applyAlignment="1">
      <alignment horizontal="center" vertical="center"/>
    </xf>
    <xf numFmtId="0" fontId="40" fillId="0" borderId="17" xfId="0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5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top"/>
    </xf>
    <xf numFmtId="0" fontId="40" fillId="16" borderId="8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12" fillId="11" borderId="8" xfId="0" applyFont="1" applyFill="1" applyBorder="1" applyAlignment="1">
      <alignment vertical="center"/>
    </xf>
    <xf numFmtId="0" fontId="34" fillId="11" borderId="8" xfId="0" applyFont="1" applyFill="1" applyBorder="1" applyAlignment="1">
      <alignment vertical="center"/>
    </xf>
    <xf numFmtId="0" fontId="34" fillId="0" borderId="8" xfId="0" applyFont="1" applyFill="1" applyBorder="1" applyAlignment="1">
      <alignment horizontal="left" vertical="center" indent="2"/>
    </xf>
    <xf numFmtId="0" fontId="34" fillId="0" borderId="8" xfId="0" applyFont="1" applyBorder="1" applyAlignment="1">
      <alignment horizontal="left" vertical="center" indent="2"/>
    </xf>
    <xf numFmtId="0" fontId="12" fillId="0" borderId="8" xfId="0" applyFont="1" applyFill="1" applyBorder="1" applyAlignment="1">
      <alignment horizontal="left" vertical="center" indent="2"/>
    </xf>
    <xf numFmtId="0" fontId="12" fillId="0" borderId="0" xfId="0" applyFont="1" applyFill="1" applyAlignment="1">
      <alignment vertical="center"/>
    </xf>
    <xf numFmtId="0" fontId="35" fillId="0" borderId="8" xfId="0" applyFont="1" applyBorder="1" applyAlignment="1">
      <alignment horizontal="left" vertical="center"/>
    </xf>
    <xf numFmtId="0" fontId="75" fillId="0" borderId="8" xfId="0" applyFont="1" applyBorder="1" applyAlignment="1">
      <alignment horizontal="left" vertical="center" indent="1"/>
    </xf>
    <xf numFmtId="0" fontId="75" fillId="0" borderId="8" xfId="0" applyFont="1" applyBorder="1" applyAlignment="1">
      <alignment horizontal="center" vertical="center"/>
    </xf>
    <xf numFmtId="0" fontId="75" fillId="0" borderId="8" xfId="0" applyFont="1" applyBorder="1" applyAlignment="1">
      <alignment vertical="center"/>
    </xf>
    <xf numFmtId="0" fontId="75" fillId="10" borderId="8" xfId="0" applyFont="1" applyFill="1" applyBorder="1" applyAlignment="1">
      <alignment horizontal="center" vertical="center"/>
    </xf>
    <xf numFmtId="0" fontId="34" fillId="10" borderId="8" xfId="0" applyFont="1" applyFill="1" applyBorder="1" applyAlignment="1">
      <alignment horizontal="left"/>
    </xf>
    <xf numFmtId="0" fontId="35" fillId="10" borderId="8" xfId="0" applyFont="1" applyFill="1" applyBorder="1" applyAlignment="1">
      <alignment horizontal="center" vertical="center"/>
    </xf>
    <xf numFmtId="0" fontId="75" fillId="0" borderId="8" xfId="0" applyFont="1" applyBorder="1" applyAlignment="1">
      <alignment horizontal="left" vertical="center"/>
    </xf>
    <xf numFmtId="3" fontId="34" fillId="15" borderId="8" xfId="0" applyNumberFormat="1" applyFont="1" applyFill="1" applyBorder="1" applyAlignment="1">
      <alignment vertical="center"/>
    </xf>
    <xf numFmtId="0" fontId="34" fillId="15" borderId="8" xfId="0" applyFont="1" applyFill="1" applyBorder="1" applyAlignment="1">
      <alignment horizontal="center" vertical="center"/>
    </xf>
    <xf numFmtId="0" fontId="34" fillId="15" borderId="8" xfId="0" applyFont="1" applyFill="1" applyBorder="1" applyAlignment="1">
      <alignment vertical="center"/>
    </xf>
    <xf numFmtId="0" fontId="34" fillId="15" borderId="0" xfId="0" applyFont="1" applyFill="1" applyAlignment="1">
      <alignment vertical="center"/>
    </xf>
    <xf numFmtId="3" fontId="34" fillId="0" borderId="0" xfId="0" applyNumberFormat="1" applyFont="1" applyFill="1" applyBorder="1" applyAlignment="1">
      <alignment vertical="center"/>
    </xf>
    <xf numFmtId="0" fontId="15" fillId="0" borderId="0" xfId="2" applyFont="1" applyFill="1" applyBorder="1" applyAlignment="1" applyProtection="1">
      <alignment horizontal="right" indent="4"/>
      <protection locked="0"/>
    </xf>
    <xf numFmtId="0" fontId="34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right" indent="4"/>
    </xf>
    <xf numFmtId="0" fontId="16" fillId="10" borderId="0" xfId="2" applyFont="1" applyFill="1" applyBorder="1" applyAlignment="1">
      <alignment vertical="top"/>
    </xf>
    <xf numFmtId="0" fontId="12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 applyProtection="1">
      <alignment horizontal="left" vertical="top"/>
      <protection locked="0"/>
    </xf>
    <xf numFmtId="0" fontId="11" fillId="5" borderId="8" xfId="0" applyFont="1" applyFill="1" applyBorder="1" applyAlignment="1" applyProtection="1">
      <alignment horizontal="center" vertical="top"/>
      <protection locked="0"/>
    </xf>
    <xf numFmtId="0" fontId="34" fillId="0" borderId="8" xfId="0" applyFont="1" applyFill="1" applyBorder="1" applyAlignment="1">
      <alignment horizontal="left"/>
    </xf>
    <xf numFmtId="0" fontId="34" fillId="5" borderId="8" xfId="0" applyFont="1" applyFill="1" applyBorder="1" applyAlignment="1">
      <alignment horizontal="left"/>
    </xf>
    <xf numFmtId="0" fontId="34" fillId="5" borderId="0" xfId="0" applyFont="1" applyFill="1" applyBorder="1" applyAlignment="1">
      <alignment horizontal="left"/>
    </xf>
    <xf numFmtId="0" fontId="12" fillId="16" borderId="8" xfId="0" applyFont="1" applyFill="1" applyBorder="1" applyAlignment="1">
      <alignment horizontal="left" vertical="center"/>
    </xf>
    <xf numFmtId="17" fontId="34" fillId="0" borderId="8" xfId="0" applyNumberFormat="1" applyFont="1" applyFill="1" applyBorder="1" applyAlignment="1">
      <alignment horizontal="center"/>
    </xf>
    <xf numFmtId="0" fontId="34" fillId="0" borderId="8" xfId="0" applyFont="1" applyBorder="1" applyAlignment="1">
      <alignment horizontal="left" indent="1"/>
    </xf>
    <xf numFmtId="0" fontId="68" fillId="0" borderId="8" xfId="0" applyFont="1" applyBorder="1"/>
    <xf numFmtId="17" fontId="12" fillId="0" borderId="8" xfId="0" applyNumberFormat="1" applyFont="1" applyFill="1" applyBorder="1" applyAlignment="1">
      <alignment horizontal="center"/>
    </xf>
    <xf numFmtId="0" fontId="16" fillId="16" borderId="8" xfId="0" applyFont="1" applyFill="1" applyBorder="1" applyAlignment="1">
      <alignment horizontal="left" vertical="center"/>
    </xf>
    <xf numFmtId="0" fontId="35" fillId="0" borderId="8" xfId="0" applyFont="1" applyFill="1" applyBorder="1" applyAlignment="1">
      <alignment horizontal="left" indent="1"/>
    </xf>
    <xf numFmtId="0" fontId="34" fillId="10" borderId="8" xfId="0" applyFont="1" applyFill="1" applyBorder="1" applyAlignment="1">
      <alignment horizontal="center"/>
    </xf>
    <xf numFmtId="0" fontId="34" fillId="16" borderId="8" xfId="0" applyFont="1" applyFill="1" applyBorder="1" applyAlignment="1">
      <alignment horizontal="left" indent="1"/>
    </xf>
    <xf numFmtId="0" fontId="34" fillId="0" borderId="8" xfId="0" applyFont="1" applyFill="1" applyBorder="1" applyAlignment="1">
      <alignment horizontal="left" indent="1"/>
    </xf>
    <xf numFmtId="0" fontId="40" fillId="10" borderId="8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left"/>
    </xf>
    <xf numFmtId="0" fontId="40" fillId="0" borderId="0" xfId="0" applyFont="1" applyBorder="1" applyAlignment="1"/>
    <xf numFmtId="0" fontId="11" fillId="0" borderId="0" xfId="2" applyFont="1" applyFill="1" applyBorder="1" applyAlignment="1" applyProtection="1">
      <alignment horizontal="center"/>
      <protection locked="0"/>
    </xf>
    <xf numFmtId="0" fontId="11" fillId="0" borderId="0" xfId="2" applyFont="1" applyFill="1" applyBorder="1" applyAlignment="1">
      <alignment horizontal="center"/>
    </xf>
    <xf numFmtId="0" fontId="40" fillId="0" borderId="8" xfId="0" applyFont="1" applyBorder="1"/>
    <xf numFmtId="0" fontId="40" fillId="16" borderId="8" xfId="0" applyFont="1" applyFill="1" applyBorder="1"/>
    <xf numFmtId="0" fontId="34" fillId="0" borderId="8" xfId="0" applyFont="1" applyBorder="1" applyAlignment="1">
      <alignment horizontal="left" indent="2"/>
    </xf>
    <xf numFmtId="0" fontId="35" fillId="0" borderId="8" xfId="0" applyFont="1" applyBorder="1"/>
    <xf numFmtId="0" fontId="34" fillId="0" borderId="8" xfId="0" applyFont="1" applyBorder="1" applyAlignment="1">
      <alignment horizontal="left" indent="3"/>
    </xf>
    <xf numFmtId="0" fontId="34" fillId="0" borderId="8" xfId="0" applyFont="1" applyBorder="1" applyAlignment="1">
      <alignment horizontal="left" indent="4"/>
    </xf>
    <xf numFmtId="0" fontId="12" fillId="10" borderId="8" xfId="0" applyFont="1" applyFill="1" applyBorder="1" applyAlignment="1">
      <alignment horizontal="left" indent="1"/>
    </xf>
    <xf numFmtId="0" fontId="34" fillId="10" borderId="8" xfId="0" applyFont="1" applyFill="1" applyBorder="1" applyAlignment="1">
      <alignment horizontal="left" indent="1"/>
    </xf>
    <xf numFmtId="0" fontId="40" fillId="0" borderId="8" xfId="0" applyFont="1" applyBorder="1" applyAlignment="1">
      <alignment horizontal="left" indent="1"/>
    </xf>
    <xf numFmtId="0" fontId="40" fillId="0" borderId="8" xfId="0" applyFont="1" applyFill="1" applyBorder="1" applyAlignment="1">
      <alignment horizontal="left" indent="1"/>
    </xf>
    <xf numFmtId="0" fontId="35" fillId="10" borderId="8" xfId="0" applyFont="1" applyFill="1" applyBorder="1"/>
    <xf numFmtId="0" fontId="12" fillId="10" borderId="8" xfId="0" applyFont="1" applyFill="1" applyBorder="1"/>
    <xf numFmtId="0" fontId="34" fillId="15" borderId="20" xfId="0" applyFont="1" applyFill="1" applyBorder="1" applyAlignment="1">
      <alignment vertical="center"/>
    </xf>
    <xf numFmtId="0" fontId="34" fillId="15" borderId="21" xfId="0" applyFont="1" applyFill="1" applyBorder="1" applyAlignment="1">
      <alignment vertical="center"/>
    </xf>
    <xf numFmtId="0" fontId="34" fillId="15" borderId="22" xfId="0" applyFont="1" applyFill="1" applyBorder="1" applyAlignment="1">
      <alignment vertical="center"/>
    </xf>
    <xf numFmtId="3" fontId="34" fillId="15" borderId="20" xfId="0" applyNumberFormat="1" applyFont="1" applyFill="1" applyBorder="1" applyAlignment="1">
      <alignment vertical="center"/>
    </xf>
    <xf numFmtId="3" fontId="34" fillId="15" borderId="22" xfId="0" applyNumberFormat="1" applyFont="1" applyFill="1" applyBorder="1" applyAlignment="1">
      <alignment vertical="center"/>
    </xf>
    <xf numFmtId="3" fontId="34" fillId="15" borderId="18" xfId="0" applyNumberFormat="1" applyFont="1" applyFill="1" applyBorder="1" applyAlignment="1">
      <alignment vertical="center"/>
    </xf>
    <xf numFmtId="3" fontId="34" fillId="15" borderId="8" xfId="0" applyNumberFormat="1" applyFont="1" applyFill="1" applyBorder="1" applyAlignment="1">
      <alignment horizontal="center" vertical="center"/>
    </xf>
    <xf numFmtId="187" fontId="11" fillId="0" borderId="0" xfId="1" applyNumberFormat="1" applyFont="1" applyFill="1" applyBorder="1" applyAlignment="1">
      <alignment vertical="top"/>
    </xf>
    <xf numFmtId="0" fontId="40" fillId="16" borderId="8" xfId="0" applyFont="1" applyFill="1" applyBorder="1" applyAlignment="1">
      <alignment wrapText="1"/>
    </xf>
    <xf numFmtId="0" fontId="76" fillId="0" borderId="8" xfId="0" applyFont="1" applyBorder="1"/>
    <xf numFmtId="0" fontId="40" fillId="0" borderId="0" xfId="0" applyFont="1" applyBorder="1" applyAlignment="1">
      <alignment vertical="center"/>
    </xf>
    <xf numFmtId="0" fontId="15" fillId="0" borderId="0" xfId="2" applyFont="1" applyFill="1" applyBorder="1" applyAlignment="1" applyProtection="1">
      <alignment horizontal="right" indent="1"/>
      <protection locked="0"/>
    </xf>
    <xf numFmtId="0" fontId="15" fillId="0" borderId="0" xfId="2" applyFont="1" applyFill="1" applyBorder="1" applyAlignment="1" applyProtection="1">
      <alignment horizontal="center"/>
      <protection locked="0"/>
    </xf>
    <xf numFmtId="0" fontId="16" fillId="0" borderId="0" xfId="2" applyFont="1" applyFill="1" applyBorder="1" applyAlignment="1"/>
    <xf numFmtId="0" fontId="15" fillId="0" borderId="0" xfId="2" applyFont="1" applyFill="1" applyBorder="1" applyAlignment="1">
      <alignment vertical="top"/>
    </xf>
    <xf numFmtId="0" fontId="15" fillId="0" borderId="0" xfId="2" applyFont="1" applyFill="1" applyBorder="1" applyAlignment="1">
      <alignment horizontal="center"/>
    </xf>
    <xf numFmtId="0" fontId="12" fillId="0" borderId="0" xfId="0" applyFont="1" applyFill="1" applyBorder="1" applyAlignment="1">
      <alignment horizontal="justify" vertical="top" readingOrder="1"/>
    </xf>
    <xf numFmtId="0" fontId="12" fillId="0" borderId="0" xfId="0" applyFont="1" applyFill="1" applyBorder="1" applyAlignment="1">
      <alignment horizontal="justify" vertical="top" wrapText="1" readingOrder="1"/>
    </xf>
    <xf numFmtId="0" fontId="34" fillId="0" borderId="0" xfId="0" applyFont="1" applyFill="1" applyBorder="1" applyAlignment="1">
      <alignment vertical="top" wrapText="1"/>
    </xf>
    <xf numFmtId="0" fontId="15" fillId="0" borderId="0" xfId="2" applyFont="1" applyFill="1" applyBorder="1" applyAlignment="1">
      <alignment horizontal="right" indent="1"/>
    </xf>
    <xf numFmtId="187" fontId="15" fillId="0" borderId="0" xfId="1" applyNumberFormat="1" applyFont="1" applyFill="1" applyBorder="1" applyAlignment="1">
      <alignment vertical="top"/>
    </xf>
    <xf numFmtId="0" fontId="16" fillId="0" borderId="8" xfId="0" applyFont="1" applyBorder="1" applyAlignment="1"/>
    <xf numFmtId="0" fontId="16" fillId="16" borderId="8" xfId="0" applyFont="1" applyFill="1" applyBorder="1" applyAlignment="1"/>
    <xf numFmtId="0" fontId="40" fillId="16" borderId="8" xfId="0" applyFont="1" applyFill="1" applyBorder="1" applyAlignment="1"/>
    <xf numFmtId="0" fontId="16" fillId="0" borderId="8" xfId="0" applyFont="1" applyFill="1" applyBorder="1" applyAlignment="1"/>
    <xf numFmtId="0" fontId="40" fillId="0" borderId="8" xfId="0" applyFont="1" applyBorder="1" applyAlignment="1">
      <alignment horizontal="left"/>
    </xf>
    <xf numFmtId="0" fontId="40" fillId="0" borderId="8" xfId="0" applyFont="1" applyFill="1" applyBorder="1" applyAlignment="1">
      <alignment vertical="top" wrapText="1"/>
    </xf>
    <xf numFmtId="0" fontId="40" fillId="0" borderId="8" xfId="0" applyFont="1" applyBorder="1" applyAlignment="1"/>
    <xf numFmtId="0" fontId="39" fillId="0" borderId="8" xfId="2" applyFont="1" applyFill="1" applyBorder="1" applyAlignment="1">
      <alignment vertical="top"/>
    </xf>
    <xf numFmtId="0" fontId="35" fillId="0" borderId="8" xfId="0" applyFont="1" applyBorder="1" applyAlignment="1">
      <alignment horizontal="left" indent="2"/>
    </xf>
    <xf numFmtId="0" fontId="34" fillId="11" borderId="8" xfId="0" applyFont="1" applyFill="1" applyBorder="1"/>
    <xf numFmtId="0" fontId="67" fillId="0" borderId="0" xfId="0" applyFont="1" applyBorder="1"/>
    <xf numFmtId="0" fontId="35" fillId="0" borderId="0" xfId="0" applyFont="1" applyBorder="1" applyAlignment="1"/>
    <xf numFmtId="0" fontId="35" fillId="0" borderId="0" xfId="0" applyFont="1" applyBorder="1"/>
    <xf numFmtId="0" fontId="16" fillId="0" borderId="0" xfId="2" applyFont="1" applyFill="1" applyBorder="1" applyAlignment="1" applyProtection="1">
      <alignment horizontal="right" vertical="top" wrapText="1"/>
      <protection locked="0"/>
    </xf>
    <xf numFmtId="0" fontId="16" fillId="0" borderId="0" xfId="2" applyFont="1" applyFill="1" applyBorder="1" applyAlignment="1" applyProtection="1">
      <alignment horizontal="center" vertical="top"/>
      <protection locked="0"/>
    </xf>
    <xf numFmtId="0" fontId="16" fillId="0" borderId="0" xfId="2" applyFont="1" applyFill="1" applyBorder="1" applyAlignment="1">
      <alignment vertical="top"/>
    </xf>
    <xf numFmtId="0" fontId="16" fillId="0" borderId="0" xfId="2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top" wrapText="1"/>
    </xf>
    <xf numFmtId="0" fontId="16" fillId="0" borderId="0" xfId="2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vertical="top" readingOrder="1"/>
    </xf>
    <xf numFmtId="187" fontId="16" fillId="0" borderId="0" xfId="1" applyNumberFormat="1" applyFont="1" applyFill="1" applyBorder="1" applyAlignment="1">
      <alignment vertical="top"/>
    </xf>
    <xf numFmtId="0" fontId="16" fillId="0" borderId="8" xfId="0" applyFont="1" applyBorder="1" applyAlignment="1">
      <alignment vertical="top" wrapText="1"/>
    </xf>
    <xf numFmtId="0" fontId="16" fillId="16" borderId="8" xfId="0" applyFont="1" applyFill="1" applyBorder="1" applyAlignment="1">
      <alignment vertical="top" wrapText="1"/>
    </xf>
    <xf numFmtId="0" fontId="16" fillId="11" borderId="8" xfId="2" applyFont="1" applyFill="1" applyBorder="1" applyAlignment="1">
      <alignment horizontal="left" vertical="top" wrapText="1"/>
    </xf>
    <xf numFmtId="0" fontId="12" fillId="16" borderId="8" xfId="0" applyFont="1" applyFill="1" applyBorder="1" applyAlignment="1">
      <alignment horizontal="left" vertical="top"/>
    </xf>
    <xf numFmtId="0" fontId="12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2" fillId="0" borderId="8" xfId="2" applyFont="1" applyFill="1" applyBorder="1" applyAlignment="1">
      <alignment vertical="top"/>
    </xf>
    <xf numFmtId="0" fontId="16" fillId="11" borderId="8" xfId="0" applyFont="1" applyFill="1" applyBorder="1" applyAlignment="1">
      <alignment vertical="top" wrapText="1"/>
    </xf>
    <xf numFmtId="0" fontId="16" fillId="0" borderId="8" xfId="0" applyFont="1" applyBorder="1" applyAlignment="1">
      <alignment horizontal="left" vertical="top" wrapText="1"/>
    </xf>
    <xf numFmtId="0" fontId="72" fillId="0" borderId="8" xfId="0" applyFont="1" applyBorder="1" applyAlignment="1">
      <alignment vertical="top"/>
    </xf>
    <xf numFmtId="0" fontId="16" fillId="33" borderId="8" xfId="0" applyFont="1" applyFill="1" applyBorder="1" applyAlignment="1" applyProtection="1">
      <alignment horizontal="center" vertical="top"/>
      <protection locked="0"/>
    </xf>
    <xf numFmtId="187" fontId="16" fillId="33" borderId="8" xfId="4" applyNumberFormat="1" applyFont="1" applyFill="1" applyBorder="1" applyAlignment="1">
      <alignment horizontal="center" vertical="top"/>
    </xf>
    <xf numFmtId="3" fontId="12" fillId="0" borderId="8" xfId="0" applyNumberFormat="1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vertical="top" wrapText="1"/>
    </xf>
    <xf numFmtId="0" fontId="39" fillId="0" borderId="0" xfId="2" applyFont="1" applyFill="1" applyBorder="1" applyAlignment="1"/>
    <xf numFmtId="0" fontId="16" fillId="0" borderId="0" xfId="2" applyFont="1" applyFill="1" applyBorder="1" applyAlignment="1">
      <alignment horizontal="left"/>
    </xf>
    <xf numFmtId="0" fontId="16" fillId="15" borderId="0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right"/>
    </xf>
    <xf numFmtId="0" fontId="16" fillId="16" borderId="8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center" wrapText="1" readingOrder="1"/>
    </xf>
    <xf numFmtId="0" fontId="16" fillId="22" borderId="8" xfId="0" applyFont="1" applyFill="1" applyBorder="1" applyAlignment="1">
      <alignment horizontal="left"/>
    </xf>
    <xf numFmtId="0" fontId="16" fillId="22" borderId="8" xfId="2" applyFont="1" applyFill="1" applyBorder="1" applyAlignment="1">
      <alignment horizontal="left"/>
    </xf>
    <xf numFmtId="0" fontId="16" fillId="0" borderId="8" xfId="0" applyFont="1" applyFill="1" applyBorder="1" applyAlignment="1">
      <alignment horizontal="center" readingOrder="1"/>
    </xf>
    <xf numFmtId="0" fontId="15" fillId="0" borderId="0" xfId="2" applyFont="1" applyFill="1" applyBorder="1" applyAlignment="1" applyProtection="1">
      <alignment horizontal="right"/>
      <protection locked="0"/>
    </xf>
    <xf numFmtId="0" fontId="15" fillId="0" borderId="0" xfId="2" applyFont="1" applyFill="1" applyBorder="1" applyAlignment="1">
      <alignment horizontal="right"/>
    </xf>
    <xf numFmtId="0" fontId="16" fillId="0" borderId="0" xfId="2" applyFont="1" applyFill="1" applyBorder="1" applyAlignment="1">
      <alignment horizontal="right"/>
    </xf>
    <xf numFmtId="0" fontId="16" fillId="0" borderId="0" xfId="2" applyFont="1" applyFill="1" applyBorder="1" applyAlignment="1" applyProtection="1">
      <alignment horizontal="right"/>
      <protection locked="0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0" fontId="12" fillId="21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2" fillId="21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49" fontId="16" fillId="16" borderId="8" xfId="0" applyNumberFormat="1" applyFont="1" applyFill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49" fontId="12" fillId="0" borderId="8" xfId="0" applyNumberFormat="1" applyFont="1" applyFill="1" applyBorder="1" applyAlignment="1">
      <alignment horizontal="left" vertical="center"/>
    </xf>
    <xf numFmtId="0" fontId="16" fillId="16" borderId="8" xfId="0" applyFont="1" applyFill="1" applyBorder="1" applyAlignment="1">
      <alignment vertical="center"/>
    </xf>
    <xf numFmtId="0" fontId="35" fillId="0" borderId="8" xfId="0" applyFont="1" applyBorder="1" applyAlignment="1">
      <alignment horizontal="right" vertical="center"/>
    </xf>
    <xf numFmtId="0" fontId="12" fillId="0" borderId="8" xfId="2" applyFont="1" applyFill="1" applyBorder="1" applyAlignment="1">
      <alignment horizontal="left" vertical="center"/>
    </xf>
    <xf numFmtId="0" fontId="12" fillId="11" borderId="8" xfId="0" applyFont="1" applyFill="1" applyBorder="1" applyAlignment="1">
      <alignment horizontal="right" vertical="center"/>
    </xf>
    <xf numFmtId="49" fontId="13" fillId="0" borderId="8" xfId="0" applyNumberFormat="1" applyFont="1" applyBorder="1" applyAlignment="1">
      <alignment horizontal="left" vertical="center" wrapText="1"/>
    </xf>
    <xf numFmtId="0" fontId="34" fillId="0" borderId="0" xfId="0" applyFont="1" applyBorder="1" applyAlignment="1">
      <alignment vertical="center" wrapText="1"/>
    </xf>
    <xf numFmtId="0" fontId="15" fillId="0" borderId="0" xfId="2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15" fillId="0" borderId="0" xfId="2" applyFont="1" applyFill="1" applyBorder="1" applyAlignment="1">
      <alignment horizontal="right" vertical="center" wrapText="1"/>
    </xf>
    <xf numFmtId="0" fontId="39" fillId="21" borderId="0" xfId="0" applyFont="1" applyFill="1" applyBorder="1" applyAlignment="1">
      <alignment horizontal="left" vertical="center"/>
    </xf>
    <xf numFmtId="0" fontId="16" fillId="0" borderId="0" xfId="2" applyFont="1" applyFill="1" applyBorder="1" applyAlignment="1">
      <alignment vertical="center"/>
    </xf>
    <xf numFmtId="0" fontId="68" fillId="0" borderId="8" xfId="0" applyFont="1" applyBorder="1" applyAlignment="1">
      <alignment vertical="center" wrapText="1"/>
    </xf>
    <xf numFmtId="17" fontId="12" fillId="5" borderId="8" xfId="0" applyNumberFormat="1" applyFont="1" applyFill="1" applyBorder="1" applyAlignment="1">
      <alignment horizontal="center" vertical="center"/>
    </xf>
    <xf numFmtId="0" fontId="34" fillId="0" borderId="8" xfId="0" applyFont="1" applyBorder="1" applyAlignment="1">
      <alignment horizontal="right" vertical="center"/>
    </xf>
    <xf numFmtId="3" fontId="35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0" fontId="12" fillId="0" borderId="8" xfId="0" applyFont="1" applyFill="1" applyBorder="1" applyAlignment="1">
      <alignment horizontal="left" vertical="center" wrapText="1"/>
    </xf>
    <xf numFmtId="17" fontId="34" fillId="0" borderId="8" xfId="0" applyNumberFormat="1" applyFont="1" applyBorder="1" applyAlignment="1">
      <alignment horizontal="left" vertical="center"/>
    </xf>
    <xf numFmtId="49" fontId="11" fillId="0" borderId="8" xfId="0" applyNumberFormat="1" applyFont="1" applyFill="1" applyBorder="1" applyAlignment="1">
      <alignment horizontal="left" vertical="center" wrapText="1"/>
    </xf>
    <xf numFmtId="0" fontId="40" fillId="10" borderId="8" xfId="0" applyFont="1" applyFill="1" applyBorder="1" applyAlignment="1">
      <alignment horizontal="left" vertical="center"/>
    </xf>
    <xf numFmtId="0" fontId="34" fillId="11" borderId="8" xfId="0" applyFont="1" applyFill="1" applyBorder="1" applyAlignment="1">
      <alignment horizontal="right" vertical="center"/>
    </xf>
    <xf numFmtId="0" fontId="39" fillId="0" borderId="0" xfId="0" applyFont="1" applyBorder="1" applyAlignment="1">
      <alignment vertical="center" wrapText="1"/>
    </xf>
    <xf numFmtId="0" fontId="39" fillId="0" borderId="0" xfId="0" applyFont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34" fillId="0" borderId="8" xfId="0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/>
    </xf>
    <xf numFmtId="49" fontId="16" fillId="15" borderId="8" xfId="0" applyNumberFormat="1" applyFont="1" applyFill="1" applyBorder="1" applyAlignment="1">
      <alignment horizontal="center" vertical="center"/>
    </xf>
    <xf numFmtId="3" fontId="16" fillId="15" borderId="8" xfId="0" applyNumberFormat="1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49" fontId="15" fillId="15" borderId="8" xfId="0" applyNumberFormat="1" applyFont="1" applyFill="1" applyBorder="1" applyAlignment="1">
      <alignment horizontal="center" vertical="center"/>
    </xf>
    <xf numFmtId="3" fontId="15" fillId="15" borderId="8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49" fontId="11" fillId="0" borderId="8" xfId="0" applyNumberFormat="1" applyFont="1" applyFill="1" applyBorder="1" applyAlignment="1">
      <alignment horizontal="left" vertical="center"/>
    </xf>
    <xf numFmtId="3" fontId="11" fillId="0" borderId="8" xfId="0" applyNumberFormat="1" applyFont="1" applyFill="1" applyBorder="1" applyAlignment="1">
      <alignment horizontal="left" vertical="center"/>
    </xf>
    <xf numFmtId="187" fontId="11" fillId="0" borderId="8" xfId="3" applyNumberFormat="1" applyFont="1" applyBorder="1"/>
    <xf numFmtId="0" fontId="11" fillId="0" borderId="0" xfId="0" applyFont="1" applyFill="1" applyBorder="1" applyAlignment="1">
      <alignment horizontal="left" vertical="center"/>
    </xf>
    <xf numFmtId="49" fontId="14" fillId="0" borderId="8" xfId="0" applyNumberFormat="1" applyFont="1" applyFill="1" applyBorder="1" applyAlignment="1">
      <alignment horizontal="left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1" fillId="5" borderId="8" xfId="0" applyNumberFormat="1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center"/>
    </xf>
    <xf numFmtId="187" fontId="11" fillId="17" borderId="8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 vertical="center" wrapText="1"/>
    </xf>
    <xf numFmtId="0" fontId="16" fillId="0" borderId="0" xfId="2" applyFont="1" applyFill="1" applyBorder="1" applyAlignment="1" applyProtection="1">
      <alignment horizontal="right" vertical="center" wrapText="1"/>
      <protection locked="0"/>
    </xf>
    <xf numFmtId="0" fontId="16" fillId="0" borderId="0" xfId="2" applyFont="1" applyFill="1" applyBorder="1" applyAlignment="1">
      <alignment horizontal="right" vertical="center" wrapText="1"/>
    </xf>
    <xf numFmtId="0" fontId="12" fillId="21" borderId="0" xfId="0" applyFont="1" applyFill="1" applyBorder="1" applyAlignment="1">
      <alignment horizontal="left" vertical="center"/>
    </xf>
    <xf numFmtId="0" fontId="16" fillId="10" borderId="8" xfId="0" applyFont="1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justify" vertical="center" wrapText="1"/>
    </xf>
    <xf numFmtId="0" fontId="16" fillId="16" borderId="8" xfId="0" applyFont="1" applyFill="1" applyBorder="1"/>
    <xf numFmtId="49" fontId="12" fillId="0" borderId="8" xfId="0" applyNumberFormat="1" applyFont="1" applyFill="1" applyBorder="1" applyAlignment="1">
      <alignment horizontal="left" vertical="center" wrapText="1"/>
    </xf>
    <xf numFmtId="49" fontId="16" fillId="0" borderId="8" xfId="0" applyNumberFormat="1" applyFont="1" applyFill="1" applyBorder="1" applyAlignment="1">
      <alignment horizontal="left" vertical="center" wrapText="1"/>
    </xf>
    <xf numFmtId="49" fontId="12" fillId="2" borderId="8" xfId="0" applyNumberFormat="1" applyFont="1" applyFill="1" applyBorder="1" applyAlignment="1">
      <alignment horizontal="left" vertical="center" wrapText="1"/>
    </xf>
    <xf numFmtId="3" fontId="12" fillId="0" borderId="8" xfId="0" applyNumberFormat="1" applyFont="1" applyFill="1" applyBorder="1" applyAlignment="1">
      <alignment horizontal="left" vertical="center"/>
    </xf>
    <xf numFmtId="49" fontId="77" fillId="0" borderId="8" xfId="0" applyNumberFormat="1" applyFont="1" applyFill="1" applyBorder="1" applyAlignment="1">
      <alignment horizontal="left" vertical="center" wrapText="1"/>
    </xf>
    <xf numFmtId="49" fontId="16" fillId="0" borderId="8" xfId="0" applyNumberFormat="1" applyFont="1" applyFill="1" applyBorder="1" applyAlignment="1">
      <alignment vertical="center" wrapText="1"/>
    </xf>
    <xf numFmtId="49" fontId="12" fillId="0" borderId="8" xfId="0" applyNumberFormat="1" applyFont="1" applyFill="1" applyBorder="1" applyAlignment="1">
      <alignment vertical="center" wrapText="1"/>
    </xf>
    <xf numFmtId="1" fontId="16" fillId="0" borderId="8" xfId="0" applyNumberFormat="1" applyFont="1" applyFill="1" applyBorder="1" applyAlignment="1">
      <alignment horizontal="center" vertical="center"/>
    </xf>
    <xf numFmtId="0" fontId="12" fillId="17" borderId="8" xfId="0" applyFont="1" applyFill="1" applyBorder="1" applyAlignment="1">
      <alignment horizontal="right" vertical="center"/>
    </xf>
    <xf numFmtId="1" fontId="16" fillId="0" borderId="0" xfId="0" applyNumberFormat="1" applyFont="1" applyFill="1" applyBorder="1" applyAlignment="1">
      <alignment horizontal="center" vertical="center"/>
    </xf>
    <xf numFmtId="3" fontId="78" fillId="0" borderId="0" xfId="0" applyNumberFormat="1" applyFont="1" applyAlignment="1">
      <alignment horizontal="left"/>
    </xf>
    <xf numFmtId="0" fontId="40" fillId="0" borderId="0" xfId="0" applyFont="1"/>
    <xf numFmtId="0" fontId="15" fillId="17" borderId="22" xfId="0" applyFont="1" applyFill="1" applyBorder="1" applyAlignment="1">
      <alignment horizontal="center" vertical="center"/>
    </xf>
    <xf numFmtId="0" fontId="16" fillId="11" borderId="8" xfId="2" applyFont="1" applyFill="1" applyBorder="1" applyAlignment="1">
      <alignment horizontal="left" vertical="top"/>
    </xf>
    <xf numFmtId="0" fontId="44" fillId="0" borderId="8" xfId="0" applyFont="1" applyFill="1" applyBorder="1" applyAlignment="1" applyProtection="1">
      <alignment horizontal="center" vertical="top"/>
      <protection locked="0"/>
    </xf>
    <xf numFmtId="0" fontId="39" fillId="0" borderId="8" xfId="0" applyFont="1" applyBorder="1" applyAlignment="1">
      <alignment vertical="center"/>
    </xf>
    <xf numFmtId="0" fontId="12" fillId="0" borderId="8" xfId="0" applyFont="1" applyFill="1" applyBorder="1" applyAlignment="1">
      <alignment vertical="center" shrinkToFit="1"/>
    </xf>
    <xf numFmtId="0" fontId="44" fillId="0" borderId="8" xfId="0" applyFont="1" applyBorder="1" applyAlignment="1" applyProtection="1">
      <alignment horizontal="center" vertical="top" wrapText="1"/>
      <protection locked="0"/>
    </xf>
    <xf numFmtId="0" fontId="34" fillId="19" borderId="8" xfId="0" applyFont="1" applyFill="1" applyBorder="1"/>
    <xf numFmtId="0" fontId="34" fillId="0" borderId="22" xfId="0" applyFont="1" applyBorder="1"/>
    <xf numFmtId="0" fontId="39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 applyProtection="1">
      <alignment horizontal="center" vertical="top" wrapText="1"/>
      <protection locked="0"/>
    </xf>
    <xf numFmtId="0" fontId="35" fillId="0" borderId="0" xfId="0" applyFont="1" applyFill="1" applyBorder="1" applyAlignment="1">
      <alignment horizontal="right" vertical="center"/>
    </xf>
    <xf numFmtId="11" fontId="11" fillId="0" borderId="0" xfId="0" applyNumberFormat="1" applyFont="1" applyBorder="1" applyAlignment="1" applyProtection="1">
      <protection locked="0"/>
    </xf>
    <xf numFmtId="0" fontId="15" fillId="0" borderId="0" xfId="2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vertical="center"/>
    </xf>
    <xf numFmtId="0" fontId="79" fillId="0" borderId="8" xfId="0" applyFont="1" applyBorder="1" applyAlignment="1">
      <alignment vertical="top" wrapText="1"/>
    </xf>
    <xf numFmtId="0" fontId="41" fillId="0" borderId="8" xfId="0" applyFont="1" applyBorder="1" applyAlignment="1">
      <alignment horizontal="left" vertical="top" wrapText="1"/>
    </xf>
    <xf numFmtId="0" fontId="41" fillId="0" borderId="8" xfId="0" applyFont="1" applyBorder="1" applyAlignment="1">
      <alignment horizontal="right" vertical="top"/>
    </xf>
    <xf numFmtId="0" fontId="35" fillId="0" borderId="8" xfId="0" applyFont="1" applyBorder="1" applyAlignment="1">
      <alignment horizontal="right" vertical="top"/>
    </xf>
    <xf numFmtId="0" fontId="41" fillId="0" borderId="0" xfId="0" applyFont="1" applyBorder="1" applyAlignment="1">
      <alignment vertical="top"/>
    </xf>
    <xf numFmtId="0" fontId="12" fillId="0" borderId="8" xfId="0" applyNumberFormat="1" applyFont="1" applyBorder="1" applyAlignment="1">
      <alignment vertical="center"/>
    </xf>
    <xf numFmtId="0" fontId="34" fillId="0" borderId="8" xfId="0" applyFont="1" applyFill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0" fontId="34" fillId="34" borderId="8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left" vertical="top"/>
    </xf>
    <xf numFmtId="0" fontId="11" fillId="0" borderId="0" xfId="2" applyFont="1" applyFill="1" applyBorder="1" applyAlignment="1">
      <alignment horizontal="right" vertical="top"/>
    </xf>
    <xf numFmtId="0" fontId="54" fillId="0" borderId="0" xfId="0" applyFont="1" applyBorder="1" applyAlignment="1">
      <alignment vertical="top" wrapText="1"/>
    </xf>
    <xf numFmtId="0" fontId="39" fillId="0" borderId="0" xfId="0" applyFont="1" applyBorder="1" applyAlignment="1">
      <alignment vertical="top"/>
    </xf>
    <xf numFmtId="0" fontId="34" fillId="0" borderId="0" xfId="0" applyFont="1" applyFill="1" applyBorder="1" applyAlignment="1"/>
    <xf numFmtId="0" fontId="1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 applyProtection="1">
      <alignment horizontal="right" vertical="top"/>
      <protection locked="0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 applyProtection="1">
      <alignment vertical="top" wrapText="1"/>
      <protection locked="0"/>
    </xf>
    <xf numFmtId="187" fontId="16" fillId="0" borderId="0" xfId="4" applyNumberFormat="1" applyFont="1" applyFill="1" applyBorder="1" applyAlignment="1">
      <alignment horizontal="left" vertical="center"/>
    </xf>
    <xf numFmtId="11" fontId="11" fillId="0" borderId="8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 applyProtection="1">
      <alignment horizontal="left" vertical="top" wrapText="1" shrinkToFit="1"/>
      <protection locked="0"/>
    </xf>
    <xf numFmtId="187" fontId="11" fillId="0" borderId="0" xfId="0" applyNumberFormat="1" applyFont="1" applyFill="1" applyBorder="1" applyAlignment="1">
      <alignment wrapText="1"/>
    </xf>
    <xf numFmtId="11" fontId="11" fillId="22" borderId="8" xfId="0" applyNumberFormat="1" applyFont="1" applyFill="1" applyBorder="1" applyAlignment="1" applyProtection="1">
      <alignment horizontal="center" vertical="center" shrinkToFit="1"/>
      <protection locked="0"/>
    </xf>
    <xf numFmtId="0" fontId="11" fillId="22" borderId="8" xfId="0" applyFont="1" applyFill="1" applyBorder="1" applyAlignment="1" applyProtection="1">
      <alignment horizontal="center" vertical="top" wrapText="1" shrinkToFit="1" readingOrder="1"/>
      <protection locked="0"/>
    </xf>
    <xf numFmtId="187" fontId="11" fillId="22" borderId="8" xfId="4" applyNumberFormat="1" applyFont="1" applyFill="1" applyBorder="1" applyAlignment="1">
      <alignment horizontal="center" wrapText="1"/>
    </xf>
    <xf numFmtId="0" fontId="12" fillId="22" borderId="8" xfId="0" applyFont="1" applyFill="1" applyBorder="1" applyAlignment="1">
      <alignment horizontal="center" wrapText="1"/>
    </xf>
    <xf numFmtId="49" fontId="11" fillId="22" borderId="8" xfId="0" applyNumberFormat="1" applyFont="1" applyFill="1" applyBorder="1" applyAlignment="1" applyProtection="1">
      <alignment horizontal="center" vertical="top" wrapText="1" shrinkToFit="1" readingOrder="1"/>
      <protection locked="0"/>
    </xf>
    <xf numFmtId="0" fontId="11" fillId="22" borderId="8" xfId="0" applyFont="1" applyFill="1" applyBorder="1" applyAlignment="1" applyProtection="1">
      <alignment horizontal="center" vertical="center" shrinkToFit="1"/>
      <protection locked="0"/>
    </xf>
    <xf numFmtId="0" fontId="15" fillId="33" borderId="8" xfId="0" applyFont="1" applyFill="1" applyBorder="1" applyAlignment="1" applyProtection="1">
      <alignment horizontal="right" vertical="top"/>
      <protection locked="0"/>
    </xf>
    <xf numFmtId="0" fontId="11" fillId="0" borderId="0" xfId="0" applyFont="1" applyFill="1" applyBorder="1" applyAlignment="1">
      <alignment vertical="center" wrapText="1"/>
    </xf>
    <xf numFmtId="0" fontId="12" fillId="22" borderId="8" xfId="0" applyFont="1" applyFill="1" applyBorder="1" applyAlignment="1">
      <alignment horizontal="center" vertical="top" wrapText="1" shrinkToFit="1" readingOrder="1"/>
    </xf>
    <xf numFmtId="0" fontId="11" fillId="22" borderId="8" xfId="0" applyFont="1" applyFill="1" applyBorder="1" applyAlignment="1" applyProtection="1">
      <alignment horizontal="center" vertical="center" wrapText="1"/>
      <protection locked="0"/>
    </xf>
    <xf numFmtId="0" fontId="11" fillId="22" borderId="8" xfId="0" applyFont="1" applyFill="1" applyBorder="1" applyAlignment="1">
      <alignment horizontal="center" wrapText="1"/>
    </xf>
    <xf numFmtId="49" fontId="12" fillId="22" borderId="8" xfId="0" applyNumberFormat="1" applyFont="1" applyFill="1" applyBorder="1" applyAlignment="1">
      <alignment horizontal="center" vertical="top" wrapText="1" shrinkToFit="1" readingOrder="1"/>
    </xf>
    <xf numFmtId="11" fontId="15" fillId="0" borderId="8" xfId="0" applyNumberFormat="1" applyFont="1" applyFill="1" applyBorder="1" applyAlignment="1" applyProtection="1">
      <alignment vertical="center" shrinkToFit="1"/>
      <protection locked="0"/>
    </xf>
    <xf numFmtId="0" fontId="12" fillId="0" borderId="8" xfId="0" applyFont="1" applyFill="1" applyBorder="1" applyAlignment="1">
      <alignment horizontal="center" vertical="top" wrapText="1" shrinkToFit="1" readingOrder="1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>
      <alignment horizontal="center" wrapText="1"/>
    </xf>
    <xf numFmtId="49" fontId="12" fillId="0" borderId="8" xfId="0" applyNumberFormat="1" applyFont="1" applyFill="1" applyBorder="1" applyAlignment="1">
      <alignment horizontal="center" vertical="top" wrapText="1" shrinkToFit="1" readingOrder="1"/>
    </xf>
    <xf numFmtId="0" fontId="12" fillId="0" borderId="8" xfId="0" applyFont="1" applyFill="1" applyBorder="1" applyAlignment="1">
      <alignment horizontal="left" vertical="center" shrinkToFit="1"/>
    </xf>
    <xf numFmtId="0" fontId="11" fillId="0" borderId="8" xfId="0" applyFont="1" applyFill="1" applyBorder="1" applyAlignment="1" applyProtection="1">
      <alignment vertical="center" wrapText="1" shrinkToFit="1"/>
      <protection locked="0"/>
    </xf>
    <xf numFmtId="0" fontId="11" fillId="0" borderId="8" xfId="0" applyFont="1" applyFill="1" applyBorder="1" applyAlignment="1" applyProtection="1">
      <alignment horizontal="right" vertical="center" wrapText="1" shrinkToFit="1"/>
      <protection locked="0"/>
    </xf>
    <xf numFmtId="0" fontId="11" fillId="0" borderId="8" xfId="0" applyFont="1" applyFill="1" applyBorder="1" applyAlignment="1">
      <alignment horizontal="center" vertical="center" wrapText="1" shrinkToFit="1"/>
    </xf>
    <xf numFmtId="187" fontId="11" fillId="0" borderId="8" xfId="3" applyNumberFormat="1" applyFont="1" applyFill="1" applyBorder="1" applyAlignment="1">
      <alignment horizontal="center" vertical="center" wrapText="1" shrinkToFit="1"/>
    </xf>
    <xf numFmtId="187" fontId="12" fillId="0" borderId="8" xfId="4" applyNumberFormat="1" applyFont="1" applyFill="1" applyBorder="1" applyAlignment="1">
      <alignment horizontal="justify" vertical="top" shrinkToFit="1" readingOrder="1"/>
    </xf>
    <xf numFmtId="187" fontId="12" fillId="0" borderId="8" xfId="4" applyNumberFormat="1" applyFont="1" applyFill="1" applyBorder="1" applyAlignment="1">
      <alignment horizontal="left" vertical="top" wrapText="1" shrinkToFit="1" readingOrder="1"/>
    </xf>
    <xf numFmtId="0" fontId="12" fillId="0" borderId="8" xfId="0" applyFont="1" applyFill="1" applyBorder="1" applyAlignment="1">
      <alignment horizontal="justify" vertical="top" wrapText="1" readingOrder="1"/>
    </xf>
    <xf numFmtId="187" fontId="11" fillId="0" borderId="8" xfId="4" applyNumberFormat="1" applyFont="1" applyFill="1" applyBorder="1" applyAlignment="1">
      <alignment horizontal="center" wrapText="1"/>
    </xf>
    <xf numFmtId="187" fontId="11" fillId="0" borderId="8" xfId="4" applyNumberFormat="1" applyFont="1" applyFill="1" applyBorder="1" applyAlignment="1">
      <alignment horizontal="center" vertical="center" wrapText="1"/>
    </xf>
    <xf numFmtId="49" fontId="12" fillId="0" borderId="8" xfId="4" applyNumberFormat="1" applyFont="1" applyFill="1" applyBorder="1" applyAlignment="1">
      <alignment horizontal="center" vertical="top" wrapText="1" shrinkToFit="1" readingOrder="1"/>
    </xf>
    <xf numFmtId="187" fontId="12" fillId="0" borderId="8" xfId="4" applyNumberFormat="1" applyFont="1" applyFill="1" applyBorder="1" applyAlignment="1">
      <alignment horizontal="left" vertical="top" shrinkToFit="1" readingOrder="1"/>
    </xf>
    <xf numFmtId="187" fontId="12" fillId="0" borderId="8" xfId="4" applyNumberFormat="1" applyFont="1" applyFill="1" applyBorder="1" applyAlignment="1">
      <alignment wrapText="1" shrinkToFit="1"/>
    </xf>
    <xf numFmtId="187" fontId="12" fillId="0" borderId="0" xfId="4" applyNumberFormat="1" applyFont="1" applyFill="1" applyBorder="1" applyAlignment="1">
      <alignment vertical="center" wrapText="1"/>
    </xf>
    <xf numFmtId="187" fontId="12" fillId="0" borderId="8" xfId="4" applyNumberFormat="1" applyFont="1" applyFill="1" applyBorder="1" applyAlignment="1">
      <alignment horizontal="justify" vertical="top" wrapText="1" readingOrder="1"/>
    </xf>
    <xf numFmtId="17" fontId="12" fillId="0" borderId="8" xfId="4" applyNumberFormat="1" applyFont="1" applyFill="1" applyBorder="1" applyAlignment="1">
      <alignment horizontal="center" vertical="top" wrapText="1" shrinkToFit="1" readingOrder="1"/>
    </xf>
    <xf numFmtId="187" fontId="12" fillId="0" borderId="8" xfId="4" applyNumberFormat="1" applyFont="1" applyFill="1" applyBorder="1" applyAlignment="1">
      <alignment vertical="center"/>
    </xf>
    <xf numFmtId="187" fontId="35" fillId="0" borderId="8" xfId="4" applyNumberFormat="1" applyFont="1" applyFill="1" applyBorder="1" applyAlignment="1">
      <alignment horizontal="left" vertical="top" shrinkToFit="1" readingOrder="1"/>
    </xf>
    <xf numFmtId="187" fontId="35" fillId="0" borderId="8" xfId="4" applyNumberFormat="1" applyFont="1" applyFill="1" applyBorder="1" applyAlignment="1">
      <alignment horizontal="right" vertical="top" shrinkToFit="1" readingOrder="1"/>
    </xf>
    <xf numFmtId="187" fontId="35" fillId="0" borderId="8" xfId="4" applyNumberFormat="1" applyFont="1" applyFill="1" applyBorder="1" applyAlignment="1">
      <alignment horizontal="left" vertical="top" wrapText="1" shrinkToFit="1" readingOrder="1"/>
    </xf>
    <xf numFmtId="187" fontId="35" fillId="0" borderId="8" xfId="4" applyNumberFormat="1" applyFont="1" applyFill="1" applyBorder="1" applyAlignment="1">
      <alignment horizontal="left" vertical="top" readingOrder="1"/>
    </xf>
    <xf numFmtId="187" fontId="35" fillId="0" borderId="8" xfId="4" applyNumberFormat="1" applyFont="1" applyFill="1" applyBorder="1" applyAlignment="1">
      <alignment horizontal="right" vertical="top" readingOrder="1"/>
    </xf>
    <xf numFmtId="187" fontId="12" fillId="0" borderId="8" xfId="4" applyNumberFormat="1" applyFont="1" applyFill="1" applyBorder="1" applyAlignment="1" applyProtection="1">
      <alignment horizontal="justify" vertical="top" shrinkToFit="1" readingOrder="1"/>
      <protection locked="0"/>
    </xf>
    <xf numFmtId="187" fontId="12" fillId="0" borderId="8" xfId="4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justify" vertical="top" shrinkToFit="1" readingOrder="1"/>
    </xf>
    <xf numFmtId="187" fontId="35" fillId="0" borderId="8" xfId="4" applyNumberFormat="1" applyFont="1" applyFill="1" applyBorder="1" applyAlignment="1">
      <alignment wrapText="1" shrinkToFit="1"/>
    </xf>
    <xf numFmtId="187" fontId="12" fillId="0" borderId="8" xfId="4" applyNumberFormat="1" applyFont="1" applyFill="1" applyBorder="1" applyAlignment="1">
      <alignment horizontal="right" vertical="center" wrapText="1"/>
    </xf>
    <xf numFmtId="187" fontId="44" fillId="0" borderId="8" xfId="4" applyNumberFormat="1" applyFont="1" applyFill="1" applyBorder="1" applyAlignment="1">
      <alignment vertical="center"/>
    </xf>
    <xf numFmtId="187" fontId="12" fillId="11" borderId="8" xfId="4" applyNumberFormat="1" applyFont="1" applyFill="1" applyBorder="1" applyAlignment="1">
      <alignment horizontal="justify" vertical="top" shrinkToFit="1" readingOrder="1"/>
    </xf>
    <xf numFmtId="187" fontId="12" fillId="0" borderId="8" xfId="4" applyNumberFormat="1" applyFont="1" applyFill="1" applyBorder="1" applyAlignment="1">
      <alignment horizontal="left" wrapText="1" shrinkToFi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187" fontId="35" fillId="0" borderId="8" xfId="4" applyNumberFormat="1" applyFont="1" applyFill="1" applyBorder="1" applyAlignment="1">
      <alignment horizontal="justify" vertical="top" readingOrder="1"/>
    </xf>
    <xf numFmtId="187" fontId="35" fillId="0" borderId="8" xfId="4" applyNumberFormat="1" applyFont="1" applyFill="1" applyBorder="1" applyAlignment="1">
      <alignment vertical="center" wrapText="1"/>
    </xf>
    <xf numFmtId="187" fontId="35" fillId="0" borderId="8" xfId="4" applyNumberFormat="1" applyFont="1" applyFill="1" applyBorder="1" applyAlignment="1">
      <alignment horizontal="justify" vertical="top" wrapText="1" readingOrder="1"/>
    </xf>
    <xf numFmtId="187" fontId="35" fillId="0" borderId="0" xfId="4" applyNumberFormat="1" applyFont="1" applyFill="1" applyAlignment="1">
      <alignment vertical="center" wrapText="1"/>
    </xf>
    <xf numFmtId="187" fontId="35" fillId="0" borderId="8" xfId="4" applyNumberFormat="1" applyFont="1" applyFill="1" applyBorder="1" applyAlignment="1">
      <alignment vertical="center"/>
    </xf>
    <xf numFmtId="187" fontId="12" fillId="17" borderId="8" xfId="4" applyNumberFormat="1" applyFont="1" applyFill="1" applyBorder="1" applyAlignment="1">
      <alignment horizontal="center" vertical="top" wrapText="1" shrinkToFit="1" readingOrder="1"/>
    </xf>
    <xf numFmtId="187" fontId="16" fillId="0" borderId="8" xfId="4" applyNumberFormat="1" applyFont="1" applyFill="1" applyBorder="1" applyAlignment="1">
      <alignment horizontal="center" vertical="top" shrinkToFit="1" readingOrder="1"/>
    </xf>
    <xf numFmtId="187" fontId="12" fillId="0" borderId="0" xfId="4" applyNumberFormat="1" applyFont="1" applyFill="1" applyBorder="1" applyAlignment="1">
      <alignment horizontal="center" vertical="top" wrapText="1" shrinkToFit="1" readingOrder="1"/>
    </xf>
    <xf numFmtId="187" fontId="16" fillId="0" borderId="0" xfId="4" applyNumberFormat="1" applyFont="1" applyFill="1" applyBorder="1" applyAlignment="1">
      <alignment horizontal="center" vertical="top" shrinkToFit="1" readingOrder="1"/>
    </xf>
    <xf numFmtId="187" fontId="12" fillId="0" borderId="0" xfId="4" applyNumberFormat="1" applyFont="1" applyFill="1" applyBorder="1" applyAlignment="1">
      <alignment horizontal="left" vertical="top" wrapText="1" shrinkToFit="1" readingOrder="1"/>
    </xf>
    <xf numFmtId="187" fontId="12" fillId="0" borderId="0" xfId="4" applyNumberFormat="1" applyFont="1" applyFill="1" applyBorder="1" applyAlignment="1">
      <alignment horizontal="right" vertical="top" wrapText="1" shrinkToFit="1" readingOrder="1"/>
    </xf>
    <xf numFmtId="187" fontId="12" fillId="0" borderId="0" xfId="4" applyNumberFormat="1" applyFont="1" applyFill="1" applyBorder="1" applyAlignment="1">
      <alignment wrapText="1" shrinkToFit="1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left" vertical="center" wrapText="1" shrinkToFit="1"/>
    </xf>
    <xf numFmtId="0" fontId="11" fillId="0" borderId="0" xfId="0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left" vertical="center" shrinkToFit="1"/>
    </xf>
    <xf numFmtId="187" fontId="11" fillId="0" borderId="0" xfId="0" applyNumberFormat="1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vertical="center" wrapText="1" shrinkToFit="1"/>
    </xf>
    <xf numFmtId="0" fontId="11" fillId="0" borderId="0" xfId="0" applyFont="1" applyFill="1" applyBorder="1" applyAlignment="1">
      <alignment horizontal="right" vertical="center" wrapText="1" shrinkToFit="1"/>
    </xf>
    <xf numFmtId="0" fontId="11" fillId="22" borderId="8" xfId="0" applyFont="1" applyFill="1" applyBorder="1" applyAlignment="1" applyProtection="1">
      <alignment horizontal="center" vertical="center"/>
      <protection locked="0"/>
    </xf>
    <xf numFmtId="187" fontId="12" fillId="0" borderId="8" xfId="4" applyNumberFormat="1" applyFont="1" applyFill="1" applyBorder="1" applyAlignment="1">
      <alignment horizontal="left" vertical="top" readingOrder="1"/>
    </xf>
    <xf numFmtId="187" fontId="35" fillId="0" borderId="8" xfId="4" applyNumberFormat="1" applyFont="1" applyFill="1" applyBorder="1" applyAlignment="1">
      <alignment horizontal="center" vertical="top" readingOrder="1"/>
    </xf>
    <xf numFmtId="187" fontId="12" fillId="0" borderId="0" xfId="4" applyNumberFormat="1" applyFont="1" applyFill="1" applyBorder="1" applyAlignment="1">
      <alignment horizontal="left" vertical="top" readingOrder="1"/>
    </xf>
    <xf numFmtId="187" fontId="12" fillId="0" borderId="8" xfId="4" applyNumberFormat="1" applyFont="1" applyFill="1" applyBorder="1" applyAlignment="1">
      <alignment horizontal="justify" vertical="top" readingOrder="1"/>
    </xf>
    <xf numFmtId="187" fontId="12" fillId="0" borderId="8" xfId="4" applyNumberFormat="1" applyFont="1" applyFill="1" applyBorder="1" applyAlignment="1"/>
    <xf numFmtId="187" fontId="12" fillId="0" borderId="8" xfId="4" applyNumberFormat="1" applyFont="1" applyFill="1" applyBorder="1" applyAlignment="1">
      <alignment horizontal="right" wrapText="1" shrinkToFit="1"/>
    </xf>
    <xf numFmtId="187" fontId="12" fillId="0" borderId="8" xfId="3" applyNumberFormat="1" applyFont="1" applyFill="1" applyBorder="1" applyAlignment="1">
      <alignment horizontal="center" vertical="center" wrapText="1" shrinkToFit="1"/>
    </xf>
    <xf numFmtId="187" fontId="12" fillId="0" borderId="0" xfId="4" applyNumberFormat="1" applyFont="1" applyFill="1" applyAlignment="1">
      <alignment vertical="center" wrapText="1"/>
    </xf>
    <xf numFmtId="187" fontId="12" fillId="0" borderId="8" xfId="4" applyNumberFormat="1" applyFont="1" applyFill="1" applyBorder="1" applyAlignment="1">
      <alignment horizontal="center" wrapText="1" shrinkToFit="1"/>
    </xf>
    <xf numFmtId="0" fontId="11" fillId="0" borderId="0" xfId="2" applyFont="1" applyFill="1" applyBorder="1" applyAlignment="1" applyProtection="1">
      <alignment horizontal="right" vertical="top"/>
      <protection locked="0"/>
    </xf>
    <xf numFmtId="187" fontId="11" fillId="0" borderId="0" xfId="0" applyNumberFormat="1" applyFont="1" applyFill="1" applyBorder="1" applyAlignment="1">
      <alignment horizontal="center" vertical="top"/>
    </xf>
    <xf numFmtId="187" fontId="34" fillId="0" borderId="0" xfId="0" applyNumberFormat="1" applyFont="1" applyFill="1" applyBorder="1" applyAlignment="1">
      <alignment vertical="top"/>
    </xf>
    <xf numFmtId="187" fontId="35" fillId="0" borderId="0" xfId="0" applyNumberFormat="1" applyFont="1" applyFill="1" applyBorder="1" applyAlignment="1">
      <alignment vertical="top"/>
    </xf>
    <xf numFmtId="0" fontId="35" fillId="0" borderId="0" xfId="0" applyFont="1" applyFill="1" applyBorder="1" applyAlignment="1">
      <alignment vertical="top"/>
    </xf>
    <xf numFmtId="0" fontId="34" fillId="0" borderId="0" xfId="2" applyFont="1" applyFill="1" applyBorder="1" applyAlignment="1">
      <alignment vertical="top" wrapText="1"/>
    </xf>
    <xf numFmtId="43" fontId="12" fillId="0" borderId="0" xfId="3" applyFont="1" applyFill="1" applyBorder="1" applyAlignment="1">
      <alignment horizontal="center" vertical="top" wrapText="1"/>
    </xf>
    <xf numFmtId="187" fontId="12" fillId="0" borderId="0" xfId="3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shrinkToFit="1"/>
    </xf>
    <xf numFmtId="0" fontId="11" fillId="15" borderId="8" xfId="0" applyFont="1" applyFill="1" applyBorder="1" applyAlignment="1" applyProtection="1">
      <alignment horizontal="center" vertical="top"/>
      <protection locked="0"/>
    </xf>
    <xf numFmtId="0" fontId="12" fillId="19" borderId="8" xfId="0" applyFont="1" applyFill="1" applyBorder="1" applyAlignment="1">
      <alignment horizontal="left" vertical="top" wrapText="1"/>
    </xf>
    <xf numFmtId="43" fontId="12" fillId="0" borderId="8" xfId="3" applyFont="1" applyFill="1" applyBorder="1" applyAlignment="1">
      <alignment horizontal="right" vertical="top"/>
    </xf>
    <xf numFmtId="187" fontId="12" fillId="0" borderId="8" xfId="3" applyNumberFormat="1" applyFont="1" applyFill="1" applyBorder="1" applyAlignment="1">
      <alignment horizontal="right" vertical="top" shrinkToFit="1"/>
    </xf>
    <xf numFmtId="43" fontId="12" fillId="0" borderId="8" xfId="3" applyFont="1" applyFill="1" applyBorder="1" applyAlignment="1">
      <alignment horizontal="right" vertical="top" shrinkToFit="1"/>
    </xf>
    <xf numFmtId="187" fontId="12" fillId="0" borderId="8" xfId="3" applyNumberFormat="1" applyFont="1" applyFill="1" applyBorder="1" applyAlignment="1">
      <alignment horizontal="center" vertical="top" shrinkToFit="1"/>
    </xf>
    <xf numFmtId="187" fontId="12" fillId="0" borderId="8" xfId="3" applyNumberFormat="1" applyFont="1" applyFill="1" applyBorder="1" applyAlignment="1">
      <alignment vertical="top" shrinkToFit="1"/>
    </xf>
    <xf numFmtId="187" fontId="12" fillId="0" borderId="8" xfId="3" applyNumberFormat="1" applyFont="1" applyFill="1" applyBorder="1" applyAlignment="1">
      <alignment horizontal="right" vertical="top"/>
    </xf>
    <xf numFmtId="187" fontId="12" fillId="17" borderId="8" xfId="3" applyNumberFormat="1" applyFont="1" applyFill="1" applyBorder="1" applyAlignment="1">
      <alignment horizontal="right" vertical="top"/>
    </xf>
    <xf numFmtId="187" fontId="12" fillId="0" borderId="0" xfId="3" applyNumberFormat="1" applyFont="1" applyFill="1" applyBorder="1" applyAlignment="1">
      <alignment horizontal="center" vertical="top"/>
    </xf>
    <xf numFmtId="0" fontId="42" fillId="0" borderId="0" xfId="0" applyFont="1" applyAlignment="1">
      <alignment vertical="top"/>
    </xf>
    <xf numFmtId="0" fontId="19" fillId="0" borderId="0" xfId="2" applyFont="1" applyFill="1" applyBorder="1" applyAlignment="1" applyProtection="1">
      <alignment horizontal="right" vertical="top"/>
      <protection locked="0"/>
    </xf>
    <xf numFmtId="0" fontId="42" fillId="0" borderId="0" xfId="0" applyFont="1" applyBorder="1" applyAlignment="1">
      <alignment vertical="top"/>
    </xf>
    <xf numFmtId="0" fontId="18" fillId="0" borderId="0" xfId="2" applyFont="1" applyFill="1" applyBorder="1" applyAlignment="1">
      <alignment vertical="top"/>
    </xf>
    <xf numFmtId="0" fontId="17" fillId="0" borderId="0" xfId="2" applyFont="1" applyFill="1" applyBorder="1" applyAlignment="1" applyProtection="1">
      <alignment horizontal="left" vertical="top"/>
      <protection locked="0"/>
    </xf>
    <xf numFmtId="0" fontId="17" fillId="0" borderId="0" xfId="2" applyFont="1" applyFill="1" applyBorder="1" applyAlignment="1">
      <alignment horizontal="left" vertical="top"/>
    </xf>
    <xf numFmtId="0" fontId="17" fillId="0" borderId="0" xfId="2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right" vertical="top"/>
    </xf>
    <xf numFmtId="0" fontId="18" fillId="0" borderId="0" xfId="2" applyFont="1" applyFill="1" applyBorder="1" applyAlignment="1">
      <alignment horizontal="left" vertical="top"/>
    </xf>
    <xf numFmtId="0" fontId="18" fillId="0" borderId="0" xfId="2" applyFont="1" applyFill="1" applyBorder="1" applyAlignment="1">
      <alignment horizontal="center" vertical="top"/>
    </xf>
    <xf numFmtId="0" fontId="42" fillId="0" borderId="0" xfId="0" applyFont="1" applyBorder="1" applyAlignment="1">
      <alignment horizontal="right" vertical="top"/>
    </xf>
    <xf numFmtId="0" fontId="42" fillId="0" borderId="0" xfId="0" applyFont="1" applyFill="1" applyBorder="1" applyAlignment="1">
      <alignment horizontal="left" vertical="top"/>
    </xf>
    <xf numFmtId="0" fontId="19" fillId="0" borderId="0" xfId="2" applyFont="1" applyFill="1" applyBorder="1" applyAlignment="1">
      <alignment horizontal="right" vertical="top"/>
    </xf>
    <xf numFmtId="0" fontId="19" fillId="0" borderId="10" xfId="2" applyFont="1" applyFill="1" applyBorder="1" applyAlignment="1" applyProtection="1">
      <alignment horizontal="right" vertical="top"/>
      <protection locked="0"/>
    </xf>
    <xf numFmtId="0" fontId="19" fillId="0" borderId="0" xfId="0" applyFont="1" applyFill="1" applyBorder="1" applyAlignment="1" applyProtection="1">
      <alignment horizontal="center" vertical="top"/>
      <protection locked="0"/>
    </xf>
    <xf numFmtId="0" fontId="19" fillId="0" borderId="0" xfId="0" applyFont="1" applyFill="1" applyBorder="1" applyAlignment="1" applyProtection="1">
      <alignment horizontal="left" vertical="top"/>
      <protection locked="0"/>
    </xf>
    <xf numFmtId="0" fontId="19" fillId="0" borderId="0" xfId="0" applyFont="1" applyFill="1" applyBorder="1" applyAlignment="1">
      <alignment vertical="top"/>
    </xf>
    <xf numFmtId="0" fontId="19" fillId="33" borderId="16" xfId="0" applyFont="1" applyFill="1" applyBorder="1" applyAlignment="1" applyProtection="1">
      <alignment horizontal="center" vertical="top"/>
      <protection locked="0"/>
    </xf>
    <xf numFmtId="187" fontId="19" fillId="33" borderId="16" xfId="4" applyNumberFormat="1" applyFont="1" applyFill="1" applyBorder="1" applyAlignment="1">
      <alignment horizontal="center" vertical="top"/>
    </xf>
    <xf numFmtId="0" fontId="19" fillId="17" borderId="0" xfId="0" applyFont="1" applyFill="1" applyBorder="1" applyAlignment="1">
      <alignment vertical="top"/>
    </xf>
    <xf numFmtId="0" fontId="43" fillId="17" borderId="8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top" wrapText="1" shrinkToFit="1" readingOrder="1"/>
    </xf>
    <xf numFmtId="0" fontId="19" fillId="17" borderId="8" xfId="0" applyFont="1" applyFill="1" applyBorder="1" applyAlignment="1">
      <alignment horizontal="center" vertical="center"/>
    </xf>
    <xf numFmtId="0" fontId="64" fillId="17" borderId="8" xfId="0" applyFont="1" applyFill="1" applyBorder="1" applyAlignment="1">
      <alignment horizontal="center" shrinkToFit="1"/>
    </xf>
    <xf numFmtId="0" fontId="19" fillId="17" borderId="8" xfId="0" applyFont="1" applyFill="1" applyBorder="1" applyAlignment="1">
      <alignment horizontal="center" shrinkToFit="1"/>
    </xf>
    <xf numFmtId="0" fontId="19" fillId="17" borderId="8" xfId="0" applyFont="1" applyFill="1" applyBorder="1" applyAlignment="1">
      <alignment vertical="top"/>
    </xf>
    <xf numFmtId="0" fontId="17" fillId="22" borderId="8" xfId="0" applyFont="1" applyFill="1" applyBorder="1" applyAlignment="1" applyProtection="1">
      <alignment horizontal="left" vertical="top" wrapText="1"/>
      <protection locked="0"/>
    </xf>
    <xf numFmtId="0" fontId="17" fillId="0" borderId="8" xfId="0" applyFont="1" applyFill="1" applyBorder="1" applyAlignment="1" applyProtection="1">
      <alignment horizontal="left" vertical="top" wrapText="1"/>
      <protection locked="0"/>
    </xf>
    <xf numFmtId="0" fontId="17" fillId="0" borderId="8" xfId="0" applyFont="1" applyFill="1" applyBorder="1" applyAlignment="1" applyProtection="1">
      <alignment horizontal="center" vertical="top" wrapText="1"/>
      <protection locked="0"/>
    </xf>
    <xf numFmtId="0" fontId="18" fillId="0" borderId="8" xfId="0" applyFont="1" applyFill="1" applyBorder="1" applyAlignment="1">
      <alignment horizontal="justify" vertical="top" wrapText="1" readingOrder="1"/>
    </xf>
    <xf numFmtId="0" fontId="42" fillId="0" borderId="0" xfId="0" applyFont="1" applyAlignment="1">
      <alignment vertical="top" wrapText="1"/>
    </xf>
    <xf numFmtId="0" fontId="18" fillId="0" borderId="8" xfId="0" applyFont="1" applyFill="1" applyBorder="1" applyAlignment="1">
      <alignment vertical="top" wrapText="1"/>
    </xf>
    <xf numFmtId="0" fontId="64" fillId="0" borderId="8" xfId="0" applyFont="1" applyFill="1" applyBorder="1" applyAlignment="1">
      <alignment vertical="top" wrapText="1"/>
    </xf>
    <xf numFmtId="0" fontId="64" fillId="0" borderId="8" xfId="0" applyFont="1" applyFill="1" applyBorder="1" applyAlignment="1">
      <alignment vertical="top"/>
    </xf>
    <xf numFmtId="0" fontId="17" fillId="0" borderId="8" xfId="0" applyFont="1" applyFill="1" applyBorder="1" applyAlignment="1">
      <alignment horizontal="center" vertical="top"/>
    </xf>
    <xf numFmtId="187" fontId="18" fillId="0" borderId="8" xfId="3" applyNumberFormat="1" applyFont="1" applyFill="1" applyBorder="1" applyAlignment="1">
      <alignment horizontal="left" vertical="top" readingOrder="1"/>
    </xf>
    <xf numFmtId="187" fontId="18" fillId="0" borderId="8" xfId="3" applyNumberFormat="1" applyFont="1" applyFill="1" applyBorder="1" applyAlignment="1">
      <alignment horizontal="justify" vertical="top" readingOrder="1"/>
    </xf>
    <xf numFmtId="0" fontId="64" fillId="22" borderId="8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187" fontId="19" fillId="33" borderId="16" xfId="4" applyNumberFormat="1" applyFont="1" applyFill="1" applyBorder="1" applyAlignment="1">
      <alignment vertical="top"/>
    </xf>
    <xf numFmtId="0" fontId="17" fillId="10" borderId="8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42" fillId="0" borderId="8" xfId="0" applyFont="1" applyBorder="1" applyAlignment="1">
      <alignment vertical="top" wrapText="1"/>
    </xf>
    <xf numFmtId="0" fontId="42" fillId="0" borderId="8" xfId="0" applyFont="1" applyBorder="1" applyAlignment="1">
      <alignment vertical="top"/>
    </xf>
    <xf numFmtId="0" fontId="11" fillId="0" borderId="0" xfId="2" applyFont="1" applyFill="1" applyBorder="1" applyAlignment="1" applyProtection="1">
      <alignment horizontal="left" vertical="center" indent="1"/>
      <protection locked="0"/>
    </xf>
    <xf numFmtId="0" fontId="11" fillId="0" borderId="0" xfId="2" applyFont="1" applyFill="1" applyBorder="1" applyAlignment="1">
      <alignment horizontal="left" vertical="center" indent="1"/>
    </xf>
    <xf numFmtId="0" fontId="11" fillId="0" borderId="0" xfId="2" applyFont="1" applyFill="1" applyBorder="1" applyAlignment="1" applyProtection="1">
      <alignment horizontal="right" vertical="center" indent="1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11" fillId="22" borderId="8" xfId="0" applyFont="1" applyFill="1" applyBorder="1" applyAlignment="1" applyProtection="1">
      <alignment horizontal="left"/>
      <protection locked="0"/>
    </xf>
    <xf numFmtId="0" fontId="11" fillId="0" borderId="8" xfId="0" applyFont="1" applyFill="1" applyBorder="1" applyAlignment="1" applyProtection="1">
      <alignment horizontal="center" vertical="top"/>
      <protection locked="0"/>
    </xf>
    <xf numFmtId="0" fontId="12" fillId="0" borderId="8" xfId="0" applyFont="1" applyFill="1" applyBorder="1" applyAlignment="1">
      <alignment horizontal="justify" readingOrder="1"/>
    </xf>
    <xf numFmtId="0" fontId="11" fillId="0" borderId="8" xfId="0" applyFont="1" applyFill="1" applyBorder="1" applyAlignment="1" applyProtection="1">
      <alignment horizontal="left" vertical="top"/>
      <protection locked="0"/>
    </xf>
    <xf numFmtId="0" fontId="16" fillId="0" borderId="8" xfId="0" applyFont="1" applyFill="1" applyBorder="1"/>
    <xf numFmtId="187" fontId="12" fillId="0" borderId="8" xfId="3" applyNumberFormat="1" applyFont="1" applyFill="1" applyBorder="1" applyAlignment="1">
      <alignment horizontal="left" vertical="top" readingOrder="1"/>
    </xf>
    <xf numFmtId="187" fontId="12" fillId="0" borderId="8" xfId="3" applyNumberFormat="1" applyFont="1" applyFill="1" applyBorder="1" applyAlignment="1">
      <alignment horizontal="justify" vertical="top" readingOrder="1"/>
    </xf>
    <xf numFmtId="0" fontId="16" fillId="22" borderId="8" xfId="0" applyFont="1" applyFill="1" applyBorder="1"/>
    <xf numFmtId="11" fontId="15" fillId="0" borderId="0" xfId="0" applyNumberFormat="1" applyFont="1" applyFill="1" applyBorder="1" applyAlignment="1" applyProtection="1">
      <protection locked="0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0" fontId="34" fillId="0" borderId="0" xfId="0" applyFont="1" applyAlignment="1">
      <alignment horizontal="right"/>
    </xf>
    <xf numFmtId="0" fontId="15" fillId="33" borderId="16" xfId="0" applyFont="1" applyFill="1" applyBorder="1" applyAlignment="1" applyProtection="1">
      <alignment horizontal="center" vertical="top"/>
      <protection locked="0"/>
    </xf>
    <xf numFmtId="187" fontId="15" fillId="33" borderId="16" xfId="4" applyNumberFormat="1" applyFont="1" applyFill="1" applyBorder="1" applyAlignment="1">
      <alignment horizontal="center" vertical="top"/>
    </xf>
    <xf numFmtId="0" fontId="15" fillId="17" borderId="0" xfId="0" applyFont="1" applyFill="1" applyBorder="1" applyAlignment="1">
      <alignment vertical="top"/>
    </xf>
    <xf numFmtId="0" fontId="40" fillId="17" borderId="8" xfId="0" applyFont="1" applyFill="1" applyBorder="1" applyAlignment="1">
      <alignment horizontal="center" vertical="center"/>
    </xf>
    <xf numFmtId="187" fontId="34" fillId="33" borderId="8" xfId="3" applyNumberFormat="1" applyFont="1" applyFill="1" applyBorder="1" applyAlignment="1">
      <alignment horizontal="right" vertical="top" wrapText="1"/>
    </xf>
    <xf numFmtId="0" fontId="15" fillId="22" borderId="8" xfId="0" applyFont="1" applyFill="1" applyBorder="1" applyAlignment="1" applyProtection="1">
      <alignment horizontal="left"/>
      <protection locked="0"/>
    </xf>
    <xf numFmtId="0" fontId="40" fillId="17" borderId="8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indent="3"/>
    </xf>
    <xf numFmtId="0" fontId="40" fillId="0" borderId="0" xfId="0" applyFont="1" applyBorder="1" applyAlignment="1">
      <alignment horizontal="left" vertical="center" indent="3"/>
    </xf>
    <xf numFmtId="0" fontId="12" fillId="0" borderId="8" xfId="0" applyFont="1" applyBorder="1" applyAlignment="1">
      <alignment vertical="top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16" fillId="15" borderId="8" xfId="0" applyFont="1" applyFill="1" applyBorder="1" applyAlignment="1" applyProtection="1">
      <alignment horizontal="center" vertical="center"/>
      <protection locked="0"/>
    </xf>
    <xf numFmtId="0" fontId="16" fillId="15" borderId="0" xfId="0" applyFont="1" applyFill="1" applyBorder="1" applyAlignment="1">
      <alignment horizontal="center" vertical="center"/>
    </xf>
    <xf numFmtId="0" fontId="39" fillId="11" borderId="8" xfId="0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top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11" fillId="0" borderId="0" xfId="0" applyFont="1" applyFill="1" applyBorder="1" applyAlignment="1" applyProtection="1">
      <alignment horizontal="center" vertical="top"/>
      <protection locked="0"/>
    </xf>
    <xf numFmtId="0" fontId="34" fillId="0" borderId="0" xfId="0" applyFont="1" applyAlignment="1">
      <alignment vertical="top" wrapText="1"/>
    </xf>
    <xf numFmtId="0" fontId="40" fillId="0" borderId="0" xfId="0" applyFont="1" applyAlignment="1">
      <alignment vertical="top"/>
    </xf>
    <xf numFmtId="0" fontId="15" fillId="0" borderId="0" xfId="2" applyFont="1" applyFill="1" applyBorder="1" applyAlignment="1">
      <alignment horizontal="center" vertical="top"/>
    </xf>
    <xf numFmtId="0" fontId="15" fillId="17" borderId="8" xfId="0" applyFont="1" applyFill="1" applyBorder="1" applyAlignment="1">
      <alignment horizontal="center" vertical="top"/>
    </xf>
    <xf numFmtId="0" fontId="16" fillId="17" borderId="8" xfId="0" applyFont="1" applyFill="1" applyBorder="1" applyAlignment="1">
      <alignment horizontal="center" vertical="top" shrinkToFit="1"/>
    </xf>
    <xf numFmtId="0" fontId="15" fillId="17" borderId="8" xfId="0" applyFont="1" applyFill="1" applyBorder="1" applyAlignment="1">
      <alignment horizontal="center" vertical="top" shrinkToFit="1"/>
    </xf>
    <xf numFmtId="0" fontId="34" fillId="0" borderId="0" xfId="0" applyFont="1" applyFill="1" applyAlignment="1">
      <alignment vertical="top"/>
    </xf>
    <xf numFmtId="3" fontId="34" fillId="0" borderId="8" xfId="0" applyNumberFormat="1" applyFont="1" applyFill="1" applyBorder="1" applyAlignment="1">
      <alignment vertical="top"/>
    </xf>
    <xf numFmtId="0" fontId="34" fillId="37" borderId="8" xfId="0" applyFont="1" applyFill="1" applyBorder="1" applyAlignment="1">
      <alignment horizontal="left" vertical="top"/>
    </xf>
    <xf numFmtId="0" fontId="34" fillId="34" borderId="8" xfId="0" applyFont="1" applyFill="1" applyBorder="1" applyAlignment="1">
      <alignment vertical="top"/>
    </xf>
    <xf numFmtId="0" fontId="40" fillId="0" borderId="0" xfId="0" applyFont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35" fillId="0" borderId="0" xfId="2" applyFont="1" applyFill="1" applyBorder="1" applyAlignment="1" applyProtection="1">
      <alignment vertical="top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0" fontId="11" fillId="0" borderId="0" xfId="0" applyFont="1" applyFill="1" applyBorder="1" applyAlignment="1">
      <alignment horizontal="center"/>
    </xf>
    <xf numFmtId="190" fontId="11" fillId="0" borderId="0" xfId="0" applyNumberFormat="1" applyFont="1" applyFill="1" applyBorder="1" applyAlignment="1">
      <alignment horizontal="right"/>
    </xf>
    <xf numFmtId="187" fontId="11" fillId="0" borderId="0" xfId="3" applyNumberFormat="1" applyFont="1" applyFill="1" applyBorder="1" applyAlignment="1">
      <alignment vertical="top"/>
    </xf>
    <xf numFmtId="11" fontId="11" fillId="3" borderId="8" xfId="0" applyNumberFormat="1" applyFont="1" applyFill="1" applyBorder="1" applyAlignment="1" applyProtection="1">
      <alignment horizontal="center" vertical="center"/>
      <protection locked="0"/>
    </xf>
    <xf numFmtId="190" fontId="11" fillId="3" borderId="8" xfId="0" applyNumberFormat="1" applyFont="1" applyFill="1" applyBorder="1" applyAlignment="1" applyProtection="1">
      <alignment horizontal="center" vertical="top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19" borderId="8" xfId="0" applyFont="1" applyFill="1" applyBorder="1" applyAlignment="1">
      <alignment vertical="center"/>
    </xf>
    <xf numFmtId="49" fontId="12" fillId="0" borderId="8" xfId="0" applyNumberFormat="1" applyFont="1" applyFill="1" applyBorder="1" applyAlignment="1">
      <alignment vertical="center"/>
    </xf>
    <xf numFmtId="190" fontId="12" fillId="0" borderId="8" xfId="0" applyNumberFormat="1" applyFont="1" applyFill="1" applyBorder="1" applyAlignment="1">
      <alignment horizontal="left" vertical="center"/>
    </xf>
    <xf numFmtId="190" fontId="12" fillId="0" borderId="8" xfId="3" applyNumberFormat="1" applyFont="1" applyFill="1" applyBorder="1" applyAlignment="1">
      <alignment horizontal="right" vertical="top" readingOrder="1"/>
    </xf>
    <xf numFmtId="49" fontId="35" fillId="0" borderId="8" xfId="0" applyNumberFormat="1" applyFont="1" applyFill="1" applyBorder="1" applyAlignment="1">
      <alignment vertical="center"/>
    </xf>
    <xf numFmtId="0" fontId="12" fillId="19" borderId="8" xfId="0" applyFont="1" applyFill="1" applyBorder="1" applyAlignment="1">
      <alignment vertical="center" wrapText="1"/>
    </xf>
    <xf numFmtId="190" fontId="12" fillId="0" borderId="8" xfId="0" applyNumberFormat="1" applyFont="1" applyFill="1" applyBorder="1" applyAlignment="1">
      <alignment horizontal="right"/>
    </xf>
    <xf numFmtId="0" fontId="11" fillId="0" borderId="8" xfId="0" applyFont="1" applyFill="1" applyBorder="1" applyAlignment="1">
      <alignment vertical="center"/>
    </xf>
    <xf numFmtId="49" fontId="12" fillId="0" borderId="0" xfId="0" applyNumberFormat="1" applyFont="1" applyFill="1" applyBorder="1"/>
    <xf numFmtId="190" fontId="12" fillId="0" borderId="0" xfId="0" applyNumberFormat="1" applyFont="1" applyFill="1" applyBorder="1" applyAlignment="1">
      <alignment horizontal="right"/>
    </xf>
    <xf numFmtId="11" fontId="11" fillId="0" borderId="0" xfId="0" applyNumberFormat="1" applyFont="1" applyFill="1" applyBorder="1" applyAlignment="1" applyProtection="1">
      <protection locked="0"/>
    </xf>
    <xf numFmtId="0" fontId="16" fillId="17" borderId="8" xfId="2" applyFont="1" applyFill="1" applyBorder="1" applyAlignment="1">
      <alignment vertical="top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 indent="2"/>
    </xf>
    <xf numFmtId="0" fontId="12" fillId="0" borderId="8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0" fontId="34" fillId="0" borderId="0" xfId="0" applyFont="1" applyBorder="1" applyAlignment="1">
      <alignment horizontal="right" vertical="top"/>
    </xf>
    <xf numFmtId="0" fontId="39" fillId="0" borderId="0" xfId="0" applyFont="1" applyFill="1" applyBorder="1" applyAlignment="1">
      <alignment horizontal="left" vertical="top"/>
    </xf>
    <xf numFmtId="0" fontId="15" fillId="11" borderId="8" xfId="0" applyFont="1" applyFill="1" applyBorder="1" applyAlignment="1" applyProtection="1">
      <alignment horizontal="center" vertical="top"/>
      <protection locked="0"/>
    </xf>
    <xf numFmtId="11" fontId="15" fillId="0" borderId="8" xfId="0" applyNumberFormat="1" applyFont="1" applyFill="1" applyBorder="1" applyAlignment="1" applyProtection="1">
      <alignment horizontal="left" vertical="top"/>
      <protection locked="0"/>
    </xf>
    <xf numFmtId="0" fontId="15" fillId="0" borderId="8" xfId="0" applyFont="1" applyFill="1" applyBorder="1" applyAlignment="1" applyProtection="1">
      <alignment horizontal="center" vertical="top" readingOrder="1"/>
      <protection locked="0"/>
    </xf>
    <xf numFmtId="0" fontId="15" fillId="0" borderId="8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Fill="1" applyBorder="1" applyAlignment="1">
      <alignment horizontal="right" vertical="top"/>
    </xf>
    <xf numFmtId="0" fontId="11" fillId="0" borderId="8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Fill="1" applyBorder="1" applyAlignment="1" applyProtection="1">
      <alignment horizontal="center" vertical="top" wrapText="1"/>
      <protection locked="0"/>
    </xf>
    <xf numFmtId="1" fontId="12" fillId="0" borderId="8" xfId="0" applyNumberFormat="1" applyFont="1" applyFill="1" applyBorder="1" applyAlignment="1">
      <alignment horizontal="center" vertical="top" wrapText="1"/>
    </xf>
    <xf numFmtId="0" fontId="12" fillId="11" borderId="8" xfId="0" applyFont="1" applyFill="1" applyBorder="1" applyAlignment="1">
      <alignment horizontal="right" vertical="top"/>
    </xf>
    <xf numFmtId="11" fontId="11" fillId="0" borderId="0" xfId="0" applyNumberFormat="1" applyFont="1" applyFill="1" applyBorder="1" applyAlignment="1" applyProtection="1">
      <alignment horizontal="center"/>
      <protection locked="0"/>
    </xf>
    <xf numFmtId="0" fontId="39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 readingOrder="1"/>
    </xf>
    <xf numFmtId="0" fontId="39" fillId="0" borderId="0" xfId="0" applyFont="1" applyFill="1" applyBorder="1" applyAlignment="1">
      <alignment horizontal="center" vertical="top"/>
    </xf>
    <xf numFmtId="49" fontId="12" fillId="0" borderId="8" xfId="0" applyNumberFormat="1" applyFont="1" applyFill="1" applyBorder="1" applyAlignment="1">
      <alignment horizontal="center" vertical="top" shrinkToFit="1"/>
    </xf>
    <xf numFmtId="0" fontId="15" fillId="0" borderId="0" xfId="0" applyFont="1" applyFill="1" applyBorder="1" applyAlignment="1" applyProtection="1">
      <alignment horizontal="right" vertical="top" indent="3"/>
      <protection locked="0"/>
    </xf>
    <xf numFmtId="0" fontId="11" fillId="0" borderId="0" xfId="0" applyFont="1" applyFill="1" applyBorder="1" applyAlignment="1">
      <alignment vertical="top"/>
    </xf>
    <xf numFmtId="0" fontId="34" fillId="0" borderId="0" xfId="0" applyFont="1" applyBorder="1" applyAlignment="1">
      <alignment horizontal="center" vertical="top" wrapText="1"/>
    </xf>
    <xf numFmtId="9" fontId="34" fillId="0" borderId="0" xfId="0" applyNumberFormat="1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right" vertical="top" indent="3"/>
    </xf>
    <xf numFmtId="11" fontId="11" fillId="0" borderId="8" xfId="0" applyNumberFormat="1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center" vertical="top" wrapText="1"/>
      <protection locked="0"/>
    </xf>
    <xf numFmtId="17" fontId="16" fillId="0" borderId="8" xfId="0" applyNumberFormat="1" applyFont="1" applyFill="1" applyBorder="1" applyAlignment="1">
      <alignment horizontal="center"/>
    </xf>
    <xf numFmtId="11" fontId="11" fillId="0" borderId="8" xfId="0" applyNumberFormat="1" applyFont="1" applyBorder="1" applyAlignment="1" applyProtection="1">
      <alignment horizontal="left" vertical="top"/>
      <protection locked="0"/>
    </xf>
    <xf numFmtId="17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/>
    </xf>
    <xf numFmtId="3" fontId="11" fillId="0" borderId="8" xfId="0" applyNumberFormat="1" applyFont="1" applyBorder="1" applyAlignment="1" applyProtection="1">
      <alignment horizontal="left" vertical="top" wrapText="1"/>
      <protection locked="0"/>
    </xf>
    <xf numFmtId="0" fontId="16" fillId="0" borderId="8" xfId="2" applyFont="1" applyFill="1" applyBorder="1" applyAlignment="1">
      <alignment horizontal="left" vertical="top"/>
    </xf>
    <xf numFmtId="187" fontId="16" fillId="0" borderId="8" xfId="3" applyNumberFormat="1" applyFont="1" applyFill="1" applyBorder="1" applyAlignment="1">
      <alignment horizontal="justify" vertical="top" readingOrder="1"/>
    </xf>
    <xf numFmtId="0" fontId="40" fillId="0" borderId="0" xfId="0" applyFont="1" applyFill="1" applyBorder="1"/>
    <xf numFmtId="0" fontId="11" fillId="0" borderId="0" xfId="2" applyFont="1" applyFill="1" applyBorder="1" applyAlignment="1">
      <alignment horizontal="right" vertical="center" indent="1"/>
    </xf>
    <xf numFmtId="0" fontId="15" fillId="0" borderId="0" xfId="0" applyFont="1" applyFill="1" applyBorder="1" applyAlignment="1" applyProtection="1">
      <alignment horizontal="right" indent="4"/>
      <protection locked="0"/>
    </xf>
    <xf numFmtId="0" fontId="15" fillId="0" borderId="0" xfId="0" applyFont="1" applyFill="1" applyBorder="1" applyAlignment="1" applyProtection="1">
      <protection locked="0"/>
    </xf>
    <xf numFmtId="0" fontId="15" fillId="0" borderId="8" xfId="0" applyFont="1" applyFill="1" applyBorder="1" applyAlignment="1">
      <alignment vertical="top"/>
    </xf>
    <xf numFmtId="0" fontId="15" fillId="22" borderId="8" xfId="0" applyFont="1" applyFill="1" applyBorder="1" applyAlignment="1" applyProtection="1">
      <protection locked="0"/>
    </xf>
    <xf numFmtId="0" fontId="15" fillId="0" borderId="8" xfId="0" applyFont="1" applyFill="1" applyBorder="1" applyAlignment="1">
      <alignment horizontal="center"/>
    </xf>
    <xf numFmtId="0" fontId="15" fillId="0" borderId="8" xfId="0" applyFont="1" applyFill="1" applyBorder="1" applyAlignment="1"/>
    <xf numFmtId="187" fontId="15" fillId="0" borderId="8" xfId="3" applyNumberFormat="1" applyFont="1" applyFill="1" applyBorder="1" applyAlignment="1">
      <alignment vertical="top"/>
    </xf>
    <xf numFmtId="17" fontId="12" fillId="0" borderId="8" xfId="0" applyNumberFormat="1" applyFont="1" applyFill="1" applyBorder="1" applyAlignment="1">
      <alignment vertical="center"/>
    </xf>
    <xf numFmtId="0" fontId="40" fillId="18" borderId="8" xfId="0" applyFont="1" applyFill="1" applyBorder="1" applyAlignment="1">
      <alignment horizontal="center"/>
    </xf>
    <xf numFmtId="0" fontId="34" fillId="18" borderId="8" xfId="0" applyFont="1" applyFill="1" applyBorder="1" applyAlignment="1">
      <alignment horizontal="center"/>
    </xf>
    <xf numFmtId="0" fontId="34" fillId="18" borderId="8" xfId="0" applyFont="1" applyFill="1" applyBorder="1"/>
    <xf numFmtId="3" fontId="40" fillId="18" borderId="8" xfId="0" applyNumberFormat="1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/>
    </xf>
    <xf numFmtId="0" fontId="30" fillId="11" borderId="8" xfId="0" applyFont="1" applyFill="1" applyBorder="1"/>
    <xf numFmtId="3" fontId="30" fillId="11" borderId="8" xfId="0" applyNumberFormat="1" applyFont="1" applyFill="1" applyBorder="1"/>
    <xf numFmtId="0" fontId="30" fillId="11" borderId="8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7" fontId="34" fillId="18" borderId="8" xfId="0" applyNumberFormat="1" applyFont="1" applyFill="1" applyBorder="1" applyAlignment="1">
      <alignment horizontal="center"/>
    </xf>
    <xf numFmtId="17" fontId="34" fillId="0" borderId="0" xfId="0" applyNumberFormat="1" applyFont="1" applyFill="1" applyBorder="1" applyAlignment="1">
      <alignment horizontal="center"/>
    </xf>
    <xf numFmtId="0" fontId="18" fillId="0" borderId="0" xfId="2" applyFont="1" applyFill="1" applyBorder="1" applyAlignment="1"/>
    <xf numFmtId="0" fontId="64" fillId="0" borderId="0" xfId="2" applyFont="1" applyFill="1" applyBorder="1" applyAlignment="1">
      <alignment horizontal="left" vertical="top"/>
    </xf>
    <xf numFmtId="0" fontId="16" fillId="17" borderId="0" xfId="0" applyFont="1" applyFill="1" applyBorder="1" applyAlignment="1">
      <alignment horizontal="center" shrinkToFit="1"/>
    </xf>
    <xf numFmtId="0" fontId="18" fillId="0" borderId="0" xfId="0" applyFont="1" applyBorder="1"/>
    <xf numFmtId="49" fontId="18" fillId="0" borderId="0" xfId="0" applyNumberFormat="1" applyFont="1" applyBorder="1"/>
    <xf numFmtId="0" fontId="64" fillId="0" borderId="0" xfId="2" applyFont="1" applyFill="1" applyBorder="1" applyAlignment="1" applyProtection="1">
      <alignment horizontal="right" indent="4"/>
      <protection locked="0"/>
    </xf>
    <xf numFmtId="0" fontId="18" fillId="0" borderId="0" xfId="2" applyFont="1" applyFill="1" applyBorder="1" applyAlignment="1" applyProtection="1">
      <alignment horizontal="center"/>
      <protection locked="0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left" vertical="center"/>
    </xf>
    <xf numFmtId="0" fontId="64" fillId="0" borderId="0" xfId="2" applyFont="1" applyFill="1" applyBorder="1" applyAlignment="1">
      <alignment horizontal="right" indent="4"/>
    </xf>
    <xf numFmtId="0" fontId="18" fillId="0" borderId="0" xfId="2" applyFont="1" applyFill="1" applyBorder="1" applyAlignment="1" applyProtection="1">
      <protection locked="0"/>
    </xf>
    <xf numFmtId="187" fontId="18" fillId="0" borderId="0" xfId="1" applyNumberFormat="1" applyFont="1" applyFill="1" applyBorder="1" applyAlignment="1">
      <alignment vertical="top"/>
    </xf>
    <xf numFmtId="0" fontId="16" fillId="17" borderId="0" xfId="0" applyFont="1" applyFill="1" applyBorder="1" applyAlignment="1">
      <alignment vertical="top"/>
    </xf>
    <xf numFmtId="0" fontId="16" fillId="17" borderId="0" xfId="0" applyFont="1" applyFill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6" fillId="17" borderId="8" xfId="0" applyFont="1" applyFill="1" applyBorder="1" applyAlignment="1">
      <alignment horizontal="center" vertical="center"/>
    </xf>
    <xf numFmtId="0" fontId="80" fillId="0" borderId="8" xfId="0" applyFont="1" applyFill="1" applyBorder="1"/>
    <xf numFmtId="0" fontId="18" fillId="0" borderId="8" xfId="0" applyFont="1" applyBorder="1" applyAlignment="1">
      <alignment vertical="top" wrapText="1"/>
    </xf>
    <xf numFmtId="49" fontId="18" fillId="0" borderId="8" xfId="0" applyNumberFormat="1" applyFont="1" applyBorder="1"/>
    <xf numFmtId="0" fontId="64" fillId="0" borderId="8" xfId="0" applyFont="1" applyBorder="1"/>
    <xf numFmtId="0" fontId="18" fillId="0" borderId="8" xfId="0" applyFont="1" applyBorder="1"/>
    <xf numFmtId="0" fontId="81" fillId="0" borderId="8" xfId="0" applyFont="1" applyFill="1" applyBorder="1" applyAlignment="1">
      <alignment wrapText="1"/>
    </xf>
    <xf numFmtId="0" fontId="18" fillId="0" borderId="8" xfId="0" applyFont="1" applyBorder="1" applyAlignment="1">
      <alignment vertical="top"/>
    </xf>
    <xf numFmtId="49" fontId="18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0" fontId="18" fillId="0" borderId="8" xfId="0" applyFont="1" applyFill="1" applyBorder="1" applyAlignment="1">
      <alignment vertical="center"/>
    </xf>
    <xf numFmtId="0" fontId="64" fillId="0" borderId="8" xfId="0" applyFont="1" applyBorder="1" applyAlignment="1">
      <alignment horizontal="left"/>
    </xf>
    <xf numFmtId="49" fontId="18" fillId="0" borderId="8" xfId="0" applyNumberFormat="1" applyFont="1" applyFill="1" applyBorder="1" applyAlignment="1">
      <alignment vertical="center"/>
    </xf>
    <xf numFmtId="49" fontId="18" fillId="0" borderId="8" xfId="0" applyNumberFormat="1" applyFont="1" applyFill="1" applyBorder="1" applyAlignment="1">
      <alignment horizontal="left" vertical="center"/>
    </xf>
    <xf numFmtId="49" fontId="18" fillId="0" borderId="8" xfId="0" applyNumberFormat="1" applyFont="1" applyFill="1" applyBorder="1" applyAlignment="1">
      <alignment horizontal="center"/>
    </xf>
    <xf numFmtId="0" fontId="18" fillId="0" borderId="8" xfId="0" applyNumberFormat="1" applyFont="1" applyBorder="1"/>
    <xf numFmtId="49" fontId="18" fillId="0" borderId="8" xfId="0" applyNumberFormat="1" applyFont="1" applyFill="1" applyBorder="1"/>
    <xf numFmtId="0" fontId="71" fillId="0" borderId="8" xfId="0" applyFont="1" applyBorder="1" applyAlignment="1">
      <alignment horizontal="center"/>
    </xf>
    <xf numFmtId="0" fontId="18" fillId="0" borderId="8" xfId="0" applyFont="1" applyFill="1" applyBorder="1"/>
    <xf numFmtId="3" fontId="64" fillId="0" borderId="8" xfId="0" applyNumberFormat="1" applyFont="1" applyBorder="1"/>
    <xf numFmtId="0" fontId="34" fillId="0" borderId="20" xfId="0" applyFont="1" applyBorder="1"/>
    <xf numFmtId="0" fontId="34" fillId="0" borderId="21" xfId="0" applyFont="1" applyBorder="1"/>
    <xf numFmtId="0" fontId="34" fillId="0" borderId="18" xfId="0" applyFont="1" applyBorder="1"/>
    <xf numFmtId="0" fontId="16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 applyProtection="1">
      <alignment horizontal="center" vertical="top" wrapText="1"/>
      <protection locked="0"/>
    </xf>
    <xf numFmtId="0" fontId="72" fillId="0" borderId="8" xfId="0" applyFont="1" applyFill="1" applyBorder="1" applyAlignment="1">
      <alignment vertical="top"/>
    </xf>
    <xf numFmtId="0" fontId="72" fillId="0" borderId="8" xfId="0" applyFont="1" applyFill="1" applyBorder="1" applyAlignment="1">
      <alignment vertical="top" wrapText="1"/>
    </xf>
    <xf numFmtId="3" fontId="12" fillId="0" borderId="8" xfId="0" applyNumberFormat="1" applyFont="1" applyFill="1" applyBorder="1"/>
    <xf numFmtId="0" fontId="73" fillId="0" borderId="8" xfId="0" applyFont="1" applyFill="1" applyBorder="1" applyAlignment="1">
      <alignment horizontal="left" vertical="top" indent="1"/>
    </xf>
    <xf numFmtId="0" fontId="73" fillId="0" borderId="8" xfId="0" applyFont="1" applyFill="1" applyBorder="1" applyAlignment="1">
      <alignment horizontal="left" vertical="top" indent="2"/>
    </xf>
    <xf numFmtId="0" fontId="16" fillId="0" borderId="8" xfId="0" applyFont="1" applyFill="1" applyBorder="1" applyAlignment="1">
      <alignment wrapText="1"/>
    </xf>
    <xf numFmtId="187" fontId="82" fillId="0" borderId="0" xfId="3" applyNumberFormat="1" applyFont="1" applyFill="1" applyBorder="1" applyAlignment="1">
      <alignment horizontal="right" vertical="top"/>
    </xf>
    <xf numFmtId="187" fontId="21" fillId="34" borderId="8" xfId="3" applyNumberFormat="1" applyFont="1" applyFill="1" applyBorder="1" applyAlignment="1">
      <alignment horizontal="center" vertical="top" wrapText="1"/>
    </xf>
    <xf numFmtId="0" fontId="4" fillId="34" borderId="8" xfId="0" applyFont="1" applyFill="1" applyBorder="1" applyAlignment="1">
      <alignment horizontal="right" vertical="top"/>
    </xf>
    <xf numFmtId="0" fontId="5" fillId="34" borderId="8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/>
    </xf>
    <xf numFmtId="0" fontId="12" fillId="23" borderId="8" xfId="0" applyFont="1" applyFill="1" applyBorder="1" applyAlignment="1">
      <alignment horizontal="left" vertical="top" textRotation="90" wrapText="1"/>
    </xf>
    <xf numFmtId="0" fontId="12" fillId="25" borderId="8" xfId="0" applyFont="1" applyFill="1" applyBorder="1" applyAlignment="1">
      <alignment horizontal="left" vertical="top" textRotation="90" wrapText="1"/>
    </xf>
    <xf numFmtId="0" fontId="12" fillId="8" borderId="8" xfId="0" applyFont="1" applyFill="1" applyBorder="1" applyAlignment="1">
      <alignment horizontal="left" vertical="top" wrapText="1"/>
    </xf>
    <xf numFmtId="0" fontId="12" fillId="8" borderId="8" xfId="0" applyFont="1" applyFill="1" applyBorder="1" applyAlignment="1">
      <alignment horizontal="left" vertical="top" textRotation="90" wrapText="1"/>
    </xf>
    <xf numFmtId="0" fontId="12" fillId="0" borderId="8" xfId="0" applyFont="1" applyFill="1" applyBorder="1" applyAlignment="1">
      <alignment horizontal="left" vertical="top" textRotation="90" wrapText="1"/>
    </xf>
    <xf numFmtId="0" fontId="12" fillId="14" borderId="8" xfId="0" applyFont="1" applyFill="1" applyBorder="1" applyAlignment="1">
      <alignment horizontal="left" vertical="top" textRotation="90" wrapText="1"/>
    </xf>
    <xf numFmtId="0" fontId="12" fillId="0" borderId="0" xfId="0" applyFont="1" applyAlignment="1">
      <alignment horizontal="left" vertical="top"/>
    </xf>
    <xf numFmtId="0" fontId="12" fillId="29" borderId="8" xfId="0" applyFont="1" applyFill="1" applyBorder="1" applyAlignment="1">
      <alignment horizontal="left" textRotation="90" wrapText="1"/>
    </xf>
    <xf numFmtId="0" fontId="12" fillId="28" borderId="8" xfId="0" applyFont="1" applyFill="1" applyBorder="1" applyAlignment="1">
      <alignment horizontal="left" vertical="top" textRotation="90" wrapText="1"/>
    </xf>
    <xf numFmtId="0" fontId="18" fillId="0" borderId="8" xfId="0" applyFont="1" applyBorder="1" applyAlignment="1">
      <alignment horizontal="left" indent="4"/>
    </xf>
    <xf numFmtId="187" fontId="35" fillId="0" borderId="8" xfId="4" applyNumberFormat="1" applyFont="1" applyFill="1" applyBorder="1" applyAlignment="1">
      <alignment horizontal="right" vertical="center" wrapText="1"/>
    </xf>
    <xf numFmtId="187" fontId="12" fillId="0" borderId="0" xfId="4" applyNumberFormat="1" applyFont="1" applyFill="1" applyBorder="1" applyAlignment="1">
      <alignment horizontal="center" vertical="top" shrinkToFit="1" readingOrder="1"/>
    </xf>
    <xf numFmtId="0" fontId="23" fillId="0" borderId="0" xfId="0" applyFont="1" applyBorder="1"/>
    <xf numFmtId="0" fontId="12" fillId="0" borderId="0" xfId="2" applyFont="1" applyFill="1" applyBorder="1" applyAlignment="1" applyProtection="1">
      <alignment horizontal="right" indent="4"/>
      <protection locked="0"/>
    </xf>
    <xf numFmtId="0" fontId="12" fillId="0" borderId="0" xfId="2" applyFont="1" applyFill="1" applyBorder="1" applyAlignment="1" applyProtection="1">
      <alignment wrapText="1"/>
      <protection locked="0"/>
    </xf>
    <xf numFmtId="0" fontId="12" fillId="0" borderId="0" xfId="0" applyFont="1" applyFill="1" applyBorder="1" applyAlignment="1">
      <alignment horizontal="right"/>
    </xf>
    <xf numFmtId="187" fontId="16" fillId="0" borderId="0" xfId="4" applyNumberFormat="1" applyFont="1" applyFill="1" applyBorder="1" applyAlignment="1">
      <alignment horizontal="center" vertical="center"/>
    </xf>
    <xf numFmtId="187" fontId="16" fillId="0" borderId="0" xfId="3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wrapText="1"/>
    </xf>
    <xf numFmtId="187" fontId="12" fillId="0" borderId="0" xfId="3" applyNumberFormat="1" applyFont="1" applyFill="1" applyBorder="1" applyAlignment="1"/>
    <xf numFmtId="0" fontId="12" fillId="0" borderId="0" xfId="2" applyFont="1" applyFill="1" applyBorder="1" applyAlignment="1">
      <alignment vertical="center" wrapText="1"/>
    </xf>
    <xf numFmtId="187" fontId="12" fillId="0" borderId="0" xfId="3" applyNumberFormat="1" applyFont="1" applyFill="1" applyBorder="1" applyAlignment="1" applyProtection="1">
      <protection locked="0"/>
    </xf>
    <xf numFmtId="0" fontId="12" fillId="0" borderId="0" xfId="2" applyFont="1" applyFill="1" applyBorder="1" applyAlignment="1">
      <alignment horizontal="right" indent="4"/>
    </xf>
    <xf numFmtId="0" fontId="12" fillId="0" borderId="0" xfId="0" applyFont="1" applyFill="1" applyBorder="1" applyAlignment="1">
      <alignment horizontal="center"/>
    </xf>
    <xf numFmtId="187" fontId="16" fillId="0" borderId="8" xfId="4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/>
    </xf>
    <xf numFmtId="0" fontId="16" fillId="0" borderId="8" xfId="0" applyFont="1" applyBorder="1" applyAlignment="1">
      <alignment horizontal="left" indent="2"/>
    </xf>
    <xf numFmtId="17" fontId="12" fillId="0" borderId="8" xfId="0" applyNumberFormat="1" applyFont="1" applyBorder="1"/>
    <xf numFmtId="0" fontId="16" fillId="0" borderId="8" xfId="0" applyFont="1" applyBorder="1" applyAlignment="1">
      <alignment horizontal="left" indent="3"/>
    </xf>
    <xf numFmtId="0" fontId="12" fillId="0" borderId="8" xfId="0" applyFont="1" applyBorder="1" applyAlignment="1">
      <alignment horizontal="left" wrapText="1"/>
    </xf>
    <xf numFmtId="187" fontId="12" fillId="0" borderId="8" xfId="3" applyNumberFormat="1" applyFont="1" applyBorder="1" applyAlignment="1">
      <alignment horizontal="right"/>
    </xf>
    <xf numFmtId="0" fontId="12" fillId="0" borderId="8" xfId="0" applyFont="1" applyBorder="1" applyAlignment="1">
      <alignment horizontal="left" indent="3"/>
    </xf>
    <xf numFmtId="0" fontId="16" fillId="19" borderId="8" xfId="0" applyFont="1" applyFill="1" applyBorder="1" applyAlignment="1" applyProtection="1">
      <alignment horizontal="left" vertical="top" wrapText="1"/>
      <protection locked="0"/>
    </xf>
    <xf numFmtId="0" fontId="12" fillId="0" borderId="8" xfId="0" applyNumberFormat="1" applyFont="1" applyBorder="1" applyAlignment="1" applyProtection="1">
      <alignment horizontal="left" vertical="top"/>
      <protection locked="0"/>
    </xf>
    <xf numFmtId="0" fontId="16" fillId="0" borderId="8" xfId="0" applyFont="1" applyBorder="1" applyAlignment="1" applyProtection="1">
      <alignment horizontal="left" vertical="top" wrapText="1"/>
      <protection locked="0"/>
    </xf>
    <xf numFmtId="17" fontId="12" fillId="0" borderId="8" xfId="0" applyNumberFormat="1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16" fillId="19" borderId="8" xfId="0" applyFont="1" applyFill="1" applyBorder="1" applyAlignment="1">
      <alignment horizontal="left" vertical="top"/>
    </xf>
    <xf numFmtId="0" fontId="12" fillId="0" borderId="8" xfId="0" applyFont="1" applyBorder="1" applyAlignment="1" applyProtection="1">
      <alignment horizontal="left" vertical="top" indent="2"/>
      <protection locked="0"/>
    </xf>
    <xf numFmtId="0" fontId="12" fillId="0" borderId="8" xfId="0" applyFont="1" applyBorder="1" applyAlignment="1" applyProtection="1">
      <alignment horizontal="left" vertical="top" indent="3"/>
      <protection locked="0"/>
    </xf>
    <xf numFmtId="187" fontId="12" fillId="0" borderId="8" xfId="3" applyNumberFormat="1" applyFont="1" applyBorder="1" applyAlignment="1">
      <alignment horizontal="left" vertical="top"/>
    </xf>
    <xf numFmtId="0" fontId="16" fillId="0" borderId="8" xfId="0" applyFont="1" applyBorder="1" applyAlignment="1" applyProtection="1">
      <alignment horizontal="left" vertical="top" indent="4"/>
      <protection locked="0"/>
    </xf>
    <xf numFmtId="0" fontId="16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indent="4"/>
    </xf>
    <xf numFmtId="0" fontId="12" fillId="0" borderId="8" xfId="0" applyFont="1" applyBorder="1" applyAlignment="1" applyProtection="1">
      <alignment horizontal="left" vertical="top" wrapText="1" indent="4"/>
      <protection locked="0"/>
    </xf>
    <xf numFmtId="0" fontId="12" fillId="0" borderId="8" xfId="0" applyFont="1" applyBorder="1" applyAlignment="1" applyProtection="1">
      <alignment horizontal="left" vertical="top" indent="4"/>
      <protection locked="0"/>
    </xf>
    <xf numFmtId="187" fontId="12" fillId="0" borderId="8" xfId="3" applyNumberFormat="1" applyFont="1" applyBorder="1" applyAlignment="1" applyProtection="1">
      <alignment horizontal="left" vertical="top" wrapText="1"/>
      <protection locked="0"/>
    </xf>
    <xf numFmtId="0" fontId="69" fillId="0" borderId="8" xfId="0" applyFont="1" applyBorder="1" applyAlignment="1">
      <alignment horizontal="left" vertical="top" wrapText="1"/>
    </xf>
    <xf numFmtId="3" fontId="12" fillId="0" borderId="8" xfId="0" applyNumberFormat="1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left" vertical="top" wrapText="1" indent="3"/>
      <protection locked="0"/>
    </xf>
    <xf numFmtId="0" fontId="12" fillId="0" borderId="8" xfId="0" applyFont="1" applyBorder="1" applyAlignment="1">
      <alignment horizontal="left" vertical="top" indent="3"/>
    </xf>
    <xf numFmtId="11" fontId="16" fillId="19" borderId="8" xfId="0" applyNumberFormat="1" applyFont="1" applyFill="1" applyBorder="1" applyAlignment="1" applyProtection="1">
      <alignment horizontal="left" vertical="top"/>
      <protection locked="0"/>
    </xf>
    <xf numFmtId="11" fontId="12" fillId="0" borderId="8" xfId="0" applyNumberFormat="1" applyFont="1" applyBorder="1" applyAlignment="1" applyProtection="1">
      <alignment horizontal="left" vertical="top" indent="1"/>
      <protection locked="0"/>
    </xf>
    <xf numFmtId="1" fontId="12" fillId="0" borderId="8" xfId="0" applyNumberFormat="1" applyFont="1" applyBorder="1" applyAlignment="1">
      <alignment horizontal="left" vertical="top"/>
    </xf>
    <xf numFmtId="187" fontId="12" fillId="0" borderId="8" xfId="3" applyNumberFormat="1" applyFont="1" applyBorder="1" applyAlignment="1">
      <alignment horizontal="right" vertical="center"/>
    </xf>
    <xf numFmtId="187" fontId="12" fillId="0" borderId="8" xfId="3" applyNumberFormat="1" applyFont="1" applyBorder="1"/>
    <xf numFmtId="187" fontId="12" fillId="0" borderId="8" xfId="3" applyNumberFormat="1" applyFont="1" applyFill="1" applyBorder="1" applyAlignment="1">
      <alignment horizontal="right"/>
    </xf>
    <xf numFmtId="0" fontId="16" fillId="0" borderId="8" xfId="0" applyFont="1" applyFill="1" applyBorder="1" applyAlignment="1">
      <alignment horizontal="center" wrapText="1"/>
    </xf>
    <xf numFmtId="187" fontId="12" fillId="0" borderId="8" xfId="0" applyNumberFormat="1" applyFont="1" applyFill="1" applyBorder="1"/>
    <xf numFmtId="0" fontId="16" fillId="0" borderId="8" xfId="0" applyFont="1" applyBorder="1" applyAlignment="1">
      <alignment horizontal="center" wrapText="1"/>
    </xf>
    <xf numFmtId="187" fontId="12" fillId="0" borderId="8" xfId="0" applyNumberFormat="1" applyFont="1" applyBorder="1"/>
    <xf numFmtId="187" fontId="12" fillId="0" borderId="8" xfId="0" applyNumberFormat="1" applyFont="1" applyBorder="1" applyAlignment="1">
      <alignment wrapText="1"/>
    </xf>
    <xf numFmtId="187" fontId="12" fillId="10" borderId="8" xfId="3" applyNumberFormat="1" applyFont="1" applyFill="1" applyBorder="1" applyAlignment="1">
      <alignment horizontal="right"/>
    </xf>
    <xf numFmtId="187" fontId="49" fillId="33" borderId="8" xfId="3" applyNumberFormat="1" applyFont="1" applyFill="1" applyBorder="1" applyAlignment="1">
      <alignment horizontal="right" wrapText="1"/>
    </xf>
    <xf numFmtId="187" fontId="13" fillId="34" borderId="8" xfId="3" applyNumberFormat="1" applyFont="1" applyFill="1" applyBorder="1" applyAlignment="1"/>
    <xf numFmtId="187" fontId="13" fillId="0" borderId="8" xfId="3" applyNumberFormat="1" applyFont="1" applyFill="1" applyBorder="1" applyAlignment="1"/>
    <xf numFmtId="0" fontId="12" fillId="0" borderId="8" xfId="0" applyFont="1" applyBorder="1" applyAlignment="1">
      <alignment wrapText="1"/>
    </xf>
    <xf numFmtId="0" fontId="12" fillId="0" borderId="8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wrapText="1"/>
    </xf>
    <xf numFmtId="0" fontId="12" fillId="0" borderId="8" xfId="0" applyFont="1" applyBorder="1" applyAlignment="1">
      <alignment vertical="top"/>
    </xf>
    <xf numFmtId="0" fontId="12" fillId="0" borderId="0" xfId="0" applyFont="1" applyBorder="1" applyAlignment="1">
      <alignment horizontal="left"/>
    </xf>
    <xf numFmtId="0" fontId="16" fillId="15" borderId="8" xfId="0" applyFont="1" applyFill="1" applyBorder="1" applyAlignment="1" applyProtection="1">
      <alignment horizontal="center" vertical="top"/>
      <protection locked="0"/>
    </xf>
    <xf numFmtId="187" fontId="15" fillId="33" borderId="8" xfId="4" applyNumberFormat="1" applyFont="1" applyFill="1" applyBorder="1" applyAlignment="1">
      <alignment horizontal="center" vertical="top"/>
    </xf>
    <xf numFmtId="0" fontId="34" fillId="0" borderId="0" xfId="0" applyFont="1" applyBorder="1" applyAlignment="1">
      <alignment horizontal="left"/>
    </xf>
    <xf numFmtId="0" fontId="15" fillId="15" borderId="8" xfId="0" applyFont="1" applyFill="1" applyBorder="1" applyAlignment="1" applyProtection="1">
      <alignment horizontal="center" vertical="top"/>
      <protection locked="0"/>
    </xf>
    <xf numFmtId="0" fontId="4" fillId="0" borderId="8" xfId="0" applyFont="1" applyFill="1" applyBorder="1" applyAlignment="1">
      <alignment horizontal="center" wrapText="1"/>
    </xf>
    <xf numFmtId="0" fontId="16" fillId="15" borderId="8" xfId="0" applyFont="1" applyFill="1" applyBorder="1" applyAlignment="1" applyProtection="1">
      <alignment horizontal="center"/>
      <protection locked="0"/>
    </xf>
    <xf numFmtId="0" fontId="16" fillId="17" borderId="8" xfId="0" applyFont="1" applyFill="1" applyBorder="1" applyAlignment="1">
      <alignment horizontal="center" vertical="center"/>
    </xf>
    <xf numFmtId="0" fontId="83" fillId="55" borderId="29" xfId="0" applyFont="1" applyFill="1" applyBorder="1" applyAlignment="1">
      <alignment wrapText="1"/>
    </xf>
    <xf numFmtId="0" fontId="84" fillId="56" borderId="29" xfId="0" applyFont="1" applyFill="1" applyBorder="1" applyAlignment="1">
      <alignment wrapText="1"/>
    </xf>
    <xf numFmtId="0" fontId="55" fillId="40" borderId="29" xfId="0" applyFont="1" applyFill="1" applyBorder="1" applyAlignment="1">
      <alignment wrapText="1"/>
    </xf>
    <xf numFmtId="0" fontId="34" fillId="40" borderId="29" xfId="0" applyFont="1" applyFill="1" applyBorder="1" applyAlignment="1">
      <alignment wrapText="1"/>
    </xf>
    <xf numFmtId="0" fontId="84" fillId="40" borderId="29" xfId="0" applyFont="1" applyFill="1" applyBorder="1" applyAlignment="1">
      <alignment wrapText="1"/>
    </xf>
    <xf numFmtId="0" fontId="32" fillId="40" borderId="29" xfId="0" applyFont="1" applyFill="1" applyBorder="1" applyAlignment="1">
      <alignment wrapText="1"/>
    </xf>
    <xf numFmtId="0" fontId="39" fillId="40" borderId="29" xfId="0" applyFont="1" applyFill="1" applyBorder="1" applyAlignment="1">
      <alignment wrapText="1"/>
    </xf>
    <xf numFmtId="17" fontId="39" fillId="40" borderId="29" xfId="0" applyNumberFormat="1" applyFont="1" applyFill="1" applyBorder="1" applyAlignment="1">
      <alignment wrapText="1"/>
    </xf>
    <xf numFmtId="17" fontId="55" fillId="40" borderId="29" xfId="0" applyNumberFormat="1" applyFont="1" applyFill="1" applyBorder="1" applyAlignment="1">
      <alignment wrapText="1"/>
    </xf>
    <xf numFmtId="15" fontId="39" fillId="40" borderId="29" xfId="0" applyNumberFormat="1" applyFont="1" applyFill="1" applyBorder="1" applyAlignment="1">
      <alignment wrapText="1"/>
    </xf>
    <xf numFmtId="74" fontId="39" fillId="40" borderId="29" xfId="0" applyNumberFormat="1" applyFont="1" applyFill="1" applyBorder="1" applyAlignment="1">
      <alignment wrapText="1"/>
    </xf>
    <xf numFmtId="0" fontId="85" fillId="40" borderId="29" xfId="0" applyFont="1" applyFill="1" applyBorder="1" applyAlignment="1">
      <alignment wrapText="1"/>
    </xf>
    <xf numFmtId="0" fontId="21" fillId="34" borderId="8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 indent="2"/>
    </xf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center" wrapText="1"/>
    </xf>
    <xf numFmtId="0" fontId="1" fillId="0" borderId="8" xfId="0" applyFont="1" applyBorder="1" applyAlignment="1">
      <alignment vertical="top"/>
    </xf>
    <xf numFmtId="0" fontId="61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 wrapText="1"/>
    </xf>
    <xf numFmtId="0" fontId="61" fillId="0" borderId="8" xfId="0" applyFont="1" applyBorder="1" applyAlignment="1"/>
    <xf numFmtId="0" fontId="4" fillId="0" borderId="8" xfId="0" applyFont="1" applyBorder="1" applyAlignment="1">
      <alignment horizontal="center" wrapText="1"/>
    </xf>
    <xf numFmtId="0" fontId="59" fillId="0" borderId="8" xfId="0" applyFont="1" applyBorder="1" applyAlignment="1">
      <alignment horizontal="center" vertical="top" wrapText="1"/>
    </xf>
    <xf numFmtId="61" fontId="1" fillId="0" borderId="8" xfId="0" applyNumberFormat="1" applyFont="1" applyBorder="1" applyAlignment="1"/>
    <xf numFmtId="0" fontId="59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left" vertical="top"/>
    </xf>
    <xf numFmtId="0" fontId="23" fillId="0" borderId="8" xfId="0" applyFont="1" applyBorder="1" applyAlignment="1">
      <alignment horizontal="left"/>
    </xf>
    <xf numFmtId="0" fontId="23" fillId="0" borderId="8" xfId="0" applyFont="1" applyBorder="1" applyAlignment="1">
      <alignment horizontal="left" vertical="top" wrapText="1"/>
    </xf>
    <xf numFmtId="0" fontId="62" fillId="0" borderId="19" xfId="0" applyFont="1" applyFill="1" applyBorder="1" applyAlignment="1">
      <alignment wrapText="1"/>
    </xf>
    <xf numFmtId="0" fontId="62" fillId="0" borderId="17" xfId="0" applyFont="1" applyFill="1" applyBorder="1" applyAlignment="1">
      <alignment wrapText="1"/>
    </xf>
    <xf numFmtId="0" fontId="62" fillId="0" borderId="16" xfId="0" applyFont="1" applyFill="1" applyBorder="1" applyAlignment="1">
      <alignment wrapText="1"/>
    </xf>
    <xf numFmtId="187" fontId="12" fillId="0" borderId="0" xfId="3" applyNumberFormat="1" applyFont="1" applyAlignment="1">
      <alignment horizontal="right"/>
    </xf>
    <xf numFmtId="187" fontId="12" fillId="0" borderId="0" xfId="3" applyNumberFormat="1" applyFont="1" applyBorder="1" applyAlignment="1">
      <alignment horizontal="right"/>
    </xf>
    <xf numFmtId="0" fontId="86" fillId="0" borderId="0" xfId="2" applyFont="1" applyBorder="1" applyAlignment="1">
      <alignment horizontal="left" readingOrder="1"/>
    </xf>
    <xf numFmtId="0" fontId="16" fillId="0" borderId="0" xfId="0" applyFont="1" applyFill="1" applyBorder="1" applyAlignment="1">
      <alignment horizontal="left" vertical="top" readingOrder="1"/>
    </xf>
    <xf numFmtId="187" fontId="12" fillId="0" borderId="0" xfId="3" applyNumberFormat="1" applyFont="1" applyFill="1" applyAlignment="1">
      <alignment horizontal="right"/>
    </xf>
    <xf numFmtId="0" fontId="12" fillId="54" borderId="8" xfId="0" applyFont="1" applyFill="1" applyBorder="1" applyAlignment="1">
      <alignment horizontal="left" vertical="top"/>
    </xf>
    <xf numFmtId="0" fontId="16" fillId="33" borderId="8" xfId="0" applyFont="1" applyFill="1" applyBorder="1" applyAlignment="1">
      <alignment horizontal="right" vertical="top"/>
    </xf>
    <xf numFmtId="187" fontId="12" fillId="0" borderId="8" xfId="3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8" xfId="2" applyFont="1" applyFill="1" applyBorder="1" applyAlignment="1" applyProtection="1">
      <alignment horizontal="left" wrapText="1"/>
      <protection locked="0"/>
    </xf>
    <xf numFmtId="0" fontId="72" fillId="11" borderId="8" xfId="0" applyFont="1" applyFill="1" applyBorder="1" applyAlignment="1" applyProtection="1">
      <alignment horizontal="left" wrapText="1"/>
      <protection locked="0"/>
    </xf>
    <xf numFmtId="0" fontId="12" fillId="0" borderId="8" xfId="0" applyFont="1" applyBorder="1" applyAlignment="1">
      <alignment horizontal="right" wrapText="1"/>
    </xf>
    <xf numFmtId="0" fontId="72" fillId="11" borderId="8" xfId="0" applyFont="1" applyFill="1" applyBorder="1" applyAlignment="1" applyProtection="1">
      <alignment horizontal="left"/>
      <protection locked="0"/>
    </xf>
    <xf numFmtId="0" fontId="87" fillId="0" borderId="8" xfId="0" applyFont="1" applyFill="1" applyBorder="1" applyAlignment="1" applyProtection="1">
      <alignment horizontal="left" wrapText="1"/>
      <protection locked="0"/>
    </xf>
    <xf numFmtId="187" fontId="12" fillId="0" borderId="8" xfId="3" applyNumberFormat="1" applyFont="1" applyFill="1" applyBorder="1" applyAlignment="1">
      <alignment wrapText="1"/>
    </xf>
    <xf numFmtId="0" fontId="12" fillId="0" borderId="8" xfId="0" applyFont="1" applyFill="1" applyBorder="1" applyAlignment="1">
      <alignment horizontal="center" wrapText="1"/>
    </xf>
    <xf numFmtId="0" fontId="16" fillId="22" borderId="8" xfId="0" applyFont="1" applyFill="1" applyBorder="1" applyAlignment="1">
      <alignment horizontal="left" wrapText="1"/>
    </xf>
    <xf numFmtId="3" fontId="12" fillId="0" borderId="8" xfId="0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left"/>
    </xf>
    <xf numFmtId="0" fontId="12" fillId="0" borderId="8" xfId="2" applyFont="1" applyFill="1" applyBorder="1" applyAlignment="1" applyProtection="1">
      <protection locked="0"/>
    </xf>
    <xf numFmtId="3" fontId="12" fillId="0" borderId="8" xfId="0" applyNumberFormat="1" applyFont="1" applyBorder="1" applyAlignment="1"/>
    <xf numFmtId="0" fontId="12" fillId="0" borderId="0" xfId="0" applyFont="1" applyFill="1" applyAlignment="1">
      <alignment horizontal="right"/>
    </xf>
    <xf numFmtId="187" fontId="16" fillId="0" borderId="0" xfId="3" applyNumberFormat="1" applyFont="1" applyBorder="1" applyAlignment="1">
      <alignment vertical="center"/>
    </xf>
    <xf numFmtId="0" fontId="16" fillId="0" borderId="0" xfId="0" applyFont="1"/>
    <xf numFmtId="0" fontId="16" fillId="0" borderId="19" xfId="0" applyFont="1" applyFill="1" applyBorder="1" applyAlignment="1">
      <alignment horizontal="left" vertical="top"/>
    </xf>
    <xf numFmtId="0" fontId="34" fillId="0" borderId="8" xfId="0" applyFont="1" applyBorder="1" applyAlignment="1">
      <alignment horizontal="left" wrapText="1" indent="1"/>
    </xf>
    <xf numFmtId="0" fontId="11" fillId="0" borderId="8" xfId="0" applyFont="1" applyFill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8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12" fillId="0" borderId="20" xfId="0" applyFont="1" applyBorder="1" applyAlignment="1">
      <alignment vertical="top"/>
    </xf>
    <xf numFmtId="187" fontId="88" fillId="0" borderId="8" xfId="3" applyNumberFormat="1" applyFont="1" applyBorder="1" applyAlignment="1">
      <alignment vertical="top"/>
    </xf>
    <xf numFmtId="187" fontId="88" fillId="0" borderId="8" xfId="3" applyNumberFormat="1" applyFont="1" applyBorder="1" applyAlignment="1">
      <alignment horizontal="right" vertical="top"/>
    </xf>
    <xf numFmtId="187" fontId="89" fillId="0" borderId="8" xfId="3" applyNumberFormat="1" applyFont="1" applyBorder="1" applyAlignment="1">
      <alignment vertical="top"/>
    </xf>
    <xf numFmtId="187" fontId="12" fillId="12" borderId="8" xfId="0" applyNumberFormat="1" applyFont="1" applyFill="1" applyBorder="1" applyAlignment="1">
      <alignment vertical="center"/>
    </xf>
    <xf numFmtId="0" fontId="12" fillId="7" borderId="8" xfId="0" applyFont="1" applyFill="1" applyBorder="1" applyAlignment="1">
      <alignment horizontal="left" vertical="top" wrapText="1"/>
    </xf>
    <xf numFmtId="0" fontId="68" fillId="0" borderId="20" xfId="0" applyFont="1" applyBorder="1" applyAlignment="1"/>
    <xf numFmtId="0" fontId="68" fillId="0" borderId="21" xfId="0" applyFont="1" applyBorder="1" applyAlignment="1"/>
    <xf numFmtId="0" fontId="12" fillId="0" borderId="21" xfId="0" applyFont="1" applyBorder="1" applyAlignment="1">
      <alignment vertical="top"/>
    </xf>
    <xf numFmtId="0" fontId="12" fillId="0" borderId="21" xfId="0" applyFont="1" applyBorder="1" applyAlignment="1">
      <alignment vertical="top" wrapText="1"/>
    </xf>
    <xf numFmtId="0" fontId="90" fillId="5" borderId="0" xfId="0" applyFont="1" applyFill="1" applyBorder="1"/>
    <xf numFmtId="0" fontId="91" fillId="0" borderId="0" xfId="0" applyFont="1"/>
    <xf numFmtId="0" fontId="94" fillId="5" borderId="0" xfId="0" applyFont="1" applyFill="1" applyBorder="1" applyAlignment="1">
      <alignment horizontal="center"/>
    </xf>
    <xf numFmtId="0" fontId="96" fillId="5" borderId="0" xfId="0" applyFont="1" applyFill="1" applyBorder="1" applyAlignment="1">
      <alignment horizontal="center"/>
    </xf>
    <xf numFmtId="49" fontId="97" fillId="5" borderId="0" xfId="0" applyNumberFormat="1" applyFont="1" applyFill="1" applyBorder="1"/>
    <xf numFmtId="0" fontId="98" fillId="5" borderId="0" xfId="0" applyFont="1" applyFill="1"/>
    <xf numFmtId="0" fontId="97" fillId="5" borderId="0" xfId="0" applyFont="1" applyFill="1"/>
    <xf numFmtId="0" fontId="90" fillId="5" borderId="0" xfId="0" applyFont="1" applyFill="1"/>
    <xf numFmtId="49" fontId="97" fillId="5" borderId="0" xfId="0" applyNumberFormat="1" applyFont="1" applyFill="1" applyBorder="1" applyAlignment="1">
      <alignment horizontal="center"/>
    </xf>
    <xf numFmtId="0" fontId="99" fillId="5" borderId="0" xfId="0" applyFont="1" applyFill="1"/>
    <xf numFmtId="0" fontId="99" fillId="5" borderId="0" xfId="0" applyFont="1" applyFill="1" applyAlignment="1">
      <alignment horizontal="right"/>
    </xf>
    <xf numFmtId="0" fontId="101" fillId="0" borderId="0" xfId="0" applyFont="1"/>
    <xf numFmtId="0" fontId="101" fillId="17" borderId="0" xfId="0" applyFont="1" applyFill="1"/>
    <xf numFmtId="0" fontId="101" fillId="17" borderId="0" xfId="0" applyFont="1" applyFill="1" applyAlignment="1">
      <alignment horizontal="right" vertical="top"/>
    </xf>
    <xf numFmtId="0" fontId="101" fillId="17" borderId="0" xfId="0" applyFont="1" applyFill="1" applyAlignment="1">
      <alignment horizontal="center"/>
    </xf>
    <xf numFmtId="0" fontId="48" fillId="0" borderId="0" xfId="0" applyFont="1"/>
    <xf numFmtId="0" fontId="48" fillId="0" borderId="0" xfId="0" applyFont="1" applyFill="1" applyAlignment="1">
      <alignment vertical="top"/>
    </xf>
    <xf numFmtId="0" fontId="48" fillId="0" borderId="0" xfId="0" applyFont="1" applyAlignment="1">
      <alignment horizontal="center"/>
    </xf>
    <xf numFmtId="0" fontId="102" fillId="0" borderId="17" xfId="0" applyFont="1" applyBorder="1" applyAlignment="1">
      <alignment horizontal="left" vertical="top"/>
    </xf>
    <xf numFmtId="0" fontId="48" fillId="0" borderId="0" xfId="0" applyFont="1" applyAlignment="1">
      <alignment vertical="top"/>
    </xf>
    <xf numFmtId="0" fontId="48" fillId="0" borderId="0" xfId="0" applyFont="1" applyFill="1" applyBorder="1" applyAlignment="1">
      <alignment vertical="top"/>
    </xf>
    <xf numFmtId="0" fontId="101" fillId="0" borderId="0" xfId="0" applyFont="1" applyAlignment="1">
      <alignment vertical="top"/>
    </xf>
    <xf numFmtId="0" fontId="103" fillId="0" borderId="0" xfId="0" applyFont="1" applyFill="1" applyAlignment="1">
      <alignment horizontal="center"/>
    </xf>
    <xf numFmtId="0" fontId="103" fillId="0" borderId="0" xfId="0" applyFont="1" applyFill="1"/>
    <xf numFmtId="0" fontId="104" fillId="0" borderId="0" xfId="0" applyFont="1" applyFill="1"/>
    <xf numFmtId="0" fontId="105" fillId="15" borderId="0" xfId="0" applyFont="1" applyFill="1" applyBorder="1" applyAlignment="1">
      <alignment horizontal="center"/>
    </xf>
    <xf numFmtId="0" fontId="25" fillId="15" borderId="0" xfId="0" applyFont="1" applyFill="1" applyBorder="1" applyAlignment="1">
      <alignment horizontal="left"/>
    </xf>
    <xf numFmtId="0" fontId="25" fillId="15" borderId="0" xfId="0" applyFont="1" applyFill="1" applyBorder="1"/>
    <xf numFmtId="0" fontId="105" fillId="15" borderId="0" xfId="0" applyFont="1" applyFill="1" applyBorder="1"/>
    <xf numFmtId="0" fontId="103" fillId="0" borderId="8" xfId="0" applyFont="1" applyFill="1" applyBorder="1" applyAlignment="1">
      <alignment horizontal="center" wrapText="1"/>
    </xf>
    <xf numFmtId="0" fontId="104" fillId="18" borderId="8" xfId="0" applyFont="1" applyFill="1" applyBorder="1" applyAlignment="1">
      <alignment horizontal="center" wrapText="1"/>
    </xf>
    <xf numFmtId="0" fontId="104" fillId="17" borderId="8" xfId="0" applyFont="1" applyFill="1" applyBorder="1" applyAlignment="1">
      <alignment horizontal="center" wrapText="1"/>
    </xf>
    <xf numFmtId="0" fontId="103" fillId="0" borderId="0" xfId="0" applyFont="1" applyFill="1" applyAlignment="1">
      <alignment horizontal="center" wrapText="1"/>
    </xf>
    <xf numFmtId="0" fontId="107" fillId="17" borderId="19" xfId="0" applyFont="1" applyFill="1" applyBorder="1" applyAlignment="1">
      <alignment horizontal="center" wrapText="1"/>
    </xf>
    <xf numFmtId="0" fontId="107" fillId="0" borderId="8" xfId="0" applyFont="1" applyFill="1" applyBorder="1" applyAlignment="1">
      <alignment horizontal="center" wrapText="1"/>
    </xf>
    <xf numFmtId="0" fontId="108" fillId="0" borderId="0" xfId="0" applyFont="1" applyFill="1"/>
    <xf numFmtId="0" fontId="108" fillId="17" borderId="19" xfId="0" applyFont="1" applyFill="1" applyBorder="1" applyAlignment="1">
      <alignment horizontal="center" wrapText="1"/>
    </xf>
    <xf numFmtId="0" fontId="109" fillId="0" borderId="0" xfId="0" applyFont="1" applyFill="1"/>
    <xf numFmtId="0" fontId="108" fillId="17" borderId="17" xfId="0" applyFont="1" applyFill="1" applyBorder="1" applyAlignment="1">
      <alignment horizontal="center" wrapText="1"/>
    </xf>
    <xf numFmtId="0" fontId="109" fillId="17" borderId="16" xfId="0" applyFont="1" applyFill="1" applyBorder="1" applyAlignment="1">
      <alignment horizontal="center" wrapText="1"/>
    </xf>
    <xf numFmtId="0" fontId="108" fillId="18" borderId="19" xfId="0" applyFont="1" applyFill="1" applyBorder="1" applyAlignment="1">
      <alignment horizontal="center" wrapText="1"/>
    </xf>
    <xf numFmtId="0" fontId="108" fillId="18" borderId="17" xfId="0" applyFont="1" applyFill="1" applyBorder="1" applyAlignment="1">
      <alignment horizontal="center" wrapText="1"/>
    </xf>
    <xf numFmtId="0" fontId="109" fillId="18" borderId="16" xfId="0" applyFont="1" applyFill="1" applyBorder="1" applyAlignment="1">
      <alignment horizontal="center" wrapText="1"/>
    </xf>
    <xf numFmtId="0" fontId="109" fillId="17" borderId="17" xfId="0" applyFont="1" applyFill="1" applyBorder="1" applyAlignment="1">
      <alignment horizontal="center" wrapText="1"/>
    </xf>
    <xf numFmtId="0" fontId="109" fillId="18" borderId="8" xfId="0" applyFont="1" applyFill="1" applyBorder="1" applyAlignment="1">
      <alignment horizontal="center"/>
    </xf>
    <xf numFmtId="0" fontId="108" fillId="0" borderId="0" xfId="0" applyFont="1" applyFill="1" applyBorder="1" applyAlignment="1">
      <alignment horizontal="center" wrapText="1"/>
    </xf>
    <xf numFmtId="0" fontId="108" fillId="0" borderId="0" xfId="0" applyFont="1" applyFill="1" applyBorder="1" applyAlignment="1">
      <alignment horizontal="left" vertical="top" wrapText="1" indent="15"/>
    </xf>
    <xf numFmtId="0" fontId="110" fillId="0" borderId="0" xfId="0" applyFont="1" applyFill="1" applyAlignment="1">
      <alignment horizontal="center" wrapText="1"/>
    </xf>
    <xf numFmtId="0" fontId="110" fillId="0" borderId="0" xfId="0" applyFont="1" applyFill="1" applyAlignment="1">
      <alignment wrapText="1"/>
    </xf>
    <xf numFmtId="0" fontId="111" fillId="0" borderId="0" xfId="0" applyFont="1" applyAlignment="1">
      <alignment horizontal="center" readingOrder="1"/>
    </xf>
    <xf numFmtId="0" fontId="109" fillId="0" borderId="0" xfId="0" applyFont="1" applyFill="1" applyAlignment="1">
      <alignment horizontal="center" vertical="top"/>
    </xf>
    <xf numFmtId="0" fontId="112" fillId="57" borderId="4" xfId="0" applyFont="1" applyFill="1" applyBorder="1" applyAlignment="1">
      <alignment horizontal="left" vertical="top" wrapText="1" readingOrder="1"/>
    </xf>
    <xf numFmtId="0" fontId="112" fillId="16" borderId="4" xfId="0" applyFont="1" applyFill="1" applyBorder="1" applyAlignment="1">
      <alignment horizontal="left" vertical="top" wrapText="1" readingOrder="1"/>
    </xf>
    <xf numFmtId="0" fontId="113" fillId="16" borderId="4" xfId="0" applyFont="1" applyFill="1" applyBorder="1" applyAlignment="1">
      <alignment vertical="top" wrapText="1"/>
    </xf>
    <xf numFmtId="0" fontId="109" fillId="0" borderId="4" xfId="0" applyFont="1" applyFill="1" applyBorder="1" applyAlignment="1">
      <alignment wrapText="1"/>
    </xf>
    <xf numFmtId="0" fontId="114" fillId="0" borderId="4" xfId="0" applyFont="1" applyBorder="1" applyAlignment="1">
      <alignment horizontal="left" vertical="top" wrapText="1" readingOrder="1"/>
    </xf>
    <xf numFmtId="0" fontId="115" fillId="0" borderId="4" xfId="0" applyFont="1" applyBorder="1" applyAlignment="1">
      <alignment horizontal="left" vertical="top" wrapText="1" readingOrder="1"/>
    </xf>
    <xf numFmtId="0" fontId="114" fillId="0" borderId="4" xfId="0" applyFont="1" applyFill="1" applyBorder="1" applyAlignment="1">
      <alignment horizontal="left" vertical="top" wrapText="1" readingOrder="1"/>
    </xf>
    <xf numFmtId="0" fontId="109" fillId="0" borderId="4" xfId="0" applyFont="1" applyFill="1" applyBorder="1" applyAlignment="1">
      <alignment vertical="top" wrapText="1"/>
    </xf>
    <xf numFmtId="0" fontId="109" fillId="0" borderId="0" xfId="0" applyFont="1" applyFill="1" applyAlignment="1">
      <alignment horizontal="center" vertical="top" wrapText="1"/>
    </xf>
    <xf numFmtId="0" fontId="113" fillId="0" borderId="4" xfId="0" applyFont="1" applyFill="1" applyBorder="1" applyAlignment="1">
      <alignment vertical="top" wrapText="1"/>
    </xf>
    <xf numFmtId="0" fontId="113" fillId="0" borderId="4" xfId="0" applyFont="1" applyBorder="1" applyAlignment="1">
      <alignment horizontal="left" vertical="top" wrapText="1" readingOrder="1"/>
    </xf>
    <xf numFmtId="0" fontId="109" fillId="0" borderId="0" xfId="0" applyFont="1" applyFill="1" applyAlignment="1">
      <alignment vertical="top" wrapText="1"/>
    </xf>
    <xf numFmtId="0" fontId="109" fillId="0" borderId="0" xfId="0" applyFont="1" applyFill="1" applyAlignment="1">
      <alignment wrapText="1"/>
    </xf>
    <xf numFmtId="0" fontId="109" fillId="0" borderId="0" xfId="0" applyFont="1" applyFill="1" applyAlignment="1">
      <alignment vertical="top"/>
    </xf>
    <xf numFmtId="0" fontId="109" fillId="0" borderId="0" xfId="0" applyFont="1" applyFill="1" applyAlignment="1">
      <alignment horizontal="center"/>
    </xf>
    <xf numFmtId="0" fontId="116" fillId="0" borderId="19" xfId="0" applyFont="1" applyBorder="1" applyAlignment="1">
      <alignment vertical="center"/>
    </xf>
    <xf numFmtId="0" fontId="116" fillId="10" borderId="8" xfId="0" applyFont="1" applyFill="1" applyBorder="1" applyAlignment="1">
      <alignment horizontal="center" vertical="center" wrapText="1" readingOrder="1"/>
    </xf>
    <xf numFmtId="0" fontId="117" fillId="0" borderId="0" xfId="0" applyFont="1" applyBorder="1" applyAlignment="1">
      <alignment vertical="center"/>
    </xf>
    <xf numFmtId="0" fontId="117" fillId="0" borderId="0" xfId="0" applyFont="1" applyAlignment="1">
      <alignment vertical="center"/>
    </xf>
    <xf numFmtId="0" fontId="118" fillId="0" borderId="0" xfId="0" applyFont="1" applyAlignment="1">
      <alignment wrapText="1"/>
    </xf>
    <xf numFmtId="0" fontId="119" fillId="0" borderId="17" xfId="0" applyFont="1" applyBorder="1" applyAlignment="1">
      <alignment vertical="center"/>
    </xf>
    <xf numFmtId="0" fontId="119" fillId="38" borderId="8" xfId="0" applyFont="1" applyFill="1" applyBorder="1" applyAlignment="1">
      <alignment horizontal="left" vertical="center" wrapText="1" readingOrder="1"/>
    </xf>
    <xf numFmtId="0" fontId="37" fillId="38" borderId="8" xfId="0" applyFont="1" applyFill="1" applyBorder="1" applyAlignment="1">
      <alignment horizontal="left" vertical="center" wrapText="1" readingOrder="1"/>
    </xf>
    <xf numFmtId="0" fontId="120" fillId="0" borderId="0" xfId="0" applyFont="1" applyBorder="1" applyAlignment="1">
      <alignment vertical="center"/>
    </xf>
    <xf numFmtId="0" fontId="120" fillId="0" borderId="0" xfId="0" applyFont="1" applyAlignment="1">
      <alignment vertical="center"/>
    </xf>
    <xf numFmtId="0" fontId="0" fillId="0" borderId="0" xfId="0" applyAlignment="1">
      <alignment wrapText="1"/>
    </xf>
    <xf numFmtId="0" fontId="121" fillId="0" borderId="17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0" fontId="119" fillId="38" borderId="8" xfId="0" applyFont="1" applyFill="1" applyBorder="1" applyAlignment="1">
      <alignment vertical="center" wrapText="1"/>
    </xf>
    <xf numFmtId="0" fontId="119" fillId="0" borderId="16" xfId="0" applyFont="1" applyBorder="1" applyAlignment="1">
      <alignment vertical="center"/>
    </xf>
    <xf numFmtId="0" fontId="123" fillId="0" borderId="8" xfId="0" applyFont="1" applyBorder="1" applyAlignment="1">
      <alignment vertical="center" wrapText="1"/>
    </xf>
    <xf numFmtId="0" fontId="37" fillId="0" borderId="8" xfId="0" applyFont="1" applyBorder="1" applyAlignment="1">
      <alignment horizontal="left" vertical="center" wrapText="1"/>
    </xf>
    <xf numFmtId="0" fontId="124" fillId="0" borderId="8" xfId="0" applyFont="1" applyBorder="1" applyAlignment="1">
      <alignment horizontal="left" vertical="center" wrapText="1"/>
    </xf>
    <xf numFmtId="0" fontId="119" fillId="58" borderId="8" xfId="0" applyFont="1" applyFill="1" applyBorder="1" applyAlignment="1">
      <alignment vertical="center" wrapText="1"/>
    </xf>
    <xf numFmtId="0" fontId="119" fillId="0" borderId="8" xfId="0" applyFont="1" applyBorder="1" applyAlignment="1">
      <alignment vertical="center"/>
    </xf>
    <xf numFmtId="0" fontId="37" fillId="0" borderId="8" xfId="0" applyFont="1" applyBorder="1" applyAlignment="1">
      <alignment horizontal="left" wrapText="1"/>
    </xf>
    <xf numFmtId="0" fontId="37" fillId="0" borderId="8" xfId="0" applyFont="1" applyBorder="1" applyAlignment="1">
      <alignment vertical="center" wrapText="1"/>
    </xf>
    <xf numFmtId="0" fontId="125" fillId="0" borderId="0" xfId="0" applyFont="1" applyAlignment="1">
      <alignment vertical="center" wrapText="1"/>
    </xf>
    <xf numFmtId="0" fontId="30" fillId="0" borderId="0" xfId="0" applyFont="1" applyAlignment="1"/>
    <xf numFmtId="0" fontId="5" fillId="46" borderId="8" xfId="0" applyFont="1" applyFill="1" applyBorder="1" applyAlignment="1">
      <alignment horizontal="center" vertical="center" wrapText="1"/>
    </xf>
    <xf numFmtId="0" fontId="5" fillId="46" borderId="8" xfId="0" applyFont="1" applyFill="1" applyBorder="1" applyAlignment="1">
      <alignment horizontal="center" vertical="center"/>
    </xf>
    <xf numFmtId="0" fontId="33" fillId="17" borderId="8" xfId="0" applyFont="1" applyFill="1" applyBorder="1" applyAlignment="1">
      <alignment vertical="top" wrapText="1" readingOrder="1"/>
    </xf>
    <xf numFmtId="0" fontId="30" fillId="0" borderId="8" xfId="0" applyNumberFormat="1" applyFont="1" applyFill="1" applyBorder="1" applyAlignment="1">
      <alignment vertical="top" wrapText="1"/>
    </xf>
    <xf numFmtId="0" fontId="127" fillId="0" borderId="0" xfId="0" applyFont="1" applyFill="1" applyAlignment="1">
      <alignment horizontal="left" vertical="center" wrapText="1"/>
    </xf>
    <xf numFmtId="0" fontId="128" fillId="0" borderId="0" xfId="0" applyFont="1" applyFill="1" applyAlignment="1">
      <alignment wrapText="1"/>
    </xf>
    <xf numFmtId="0" fontId="129" fillId="0" borderId="0" xfId="0" applyFont="1" applyAlignment="1">
      <alignment horizontal="left" wrapText="1"/>
    </xf>
    <xf numFmtId="0" fontId="12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29" fillId="0" borderId="0" xfId="0" applyFont="1" applyBorder="1"/>
    <xf numFmtId="0" fontId="129" fillId="0" borderId="0" xfId="0" applyFont="1"/>
    <xf numFmtId="0" fontId="54" fillId="0" borderId="0" xfId="0" applyFont="1" applyAlignment="1">
      <alignment horizontal="left" vertical="top" wrapText="1"/>
    </xf>
    <xf numFmtId="0" fontId="132" fillId="0" borderId="8" xfId="0" applyFont="1" applyBorder="1" applyAlignment="1">
      <alignment horizontal="center" vertical="center" wrapText="1"/>
    </xf>
    <xf numFmtId="0" fontId="129" fillId="0" borderId="0" xfId="0" applyFont="1" applyBorder="1" applyAlignment="1">
      <alignment vertical="top" wrapText="1"/>
    </xf>
    <xf numFmtId="0" fontId="129" fillId="0" borderId="0" xfId="0" applyFont="1" applyAlignment="1">
      <alignment vertical="top" wrapText="1"/>
    </xf>
    <xf numFmtId="0" fontId="54" fillId="17" borderId="8" xfId="0" applyFont="1" applyFill="1" applyBorder="1" applyAlignment="1">
      <alignment horizontal="left" vertical="top" wrapText="1"/>
    </xf>
    <xf numFmtId="0" fontId="54" fillId="17" borderId="8" xfId="0" applyFont="1" applyFill="1" applyBorder="1" applyAlignment="1">
      <alignment vertical="top" wrapText="1"/>
    </xf>
    <xf numFmtId="0" fontId="54" fillId="59" borderId="8" xfId="0" applyFont="1" applyFill="1" applyBorder="1" applyAlignment="1">
      <alignment horizontal="left" vertical="top" wrapText="1"/>
    </xf>
    <xf numFmtId="0" fontId="54" fillId="40" borderId="8" xfId="0" applyFont="1" applyFill="1" applyBorder="1" applyAlignment="1">
      <alignment horizontal="center" vertical="top" wrapText="1"/>
    </xf>
    <xf numFmtId="0" fontId="54" fillId="59" borderId="8" xfId="0" applyFont="1" applyFill="1" applyBorder="1" applyAlignment="1">
      <alignment horizontal="center" vertical="top" wrapText="1"/>
    </xf>
    <xf numFmtId="0" fontId="54" fillId="40" borderId="8" xfId="0" applyFont="1" applyFill="1" applyBorder="1" applyAlignment="1">
      <alignment vertical="top" wrapText="1"/>
    </xf>
    <xf numFmtId="0" fontId="54" fillId="17" borderId="8" xfId="0" applyFont="1" applyFill="1" applyBorder="1" applyAlignment="1">
      <alignment horizontal="center" vertical="top" wrapText="1"/>
    </xf>
    <xf numFmtId="0" fontId="54" fillId="40" borderId="8" xfId="0" applyFont="1" applyFill="1" applyBorder="1" applyAlignment="1">
      <alignment horizontal="left" vertical="top" wrapText="1"/>
    </xf>
    <xf numFmtId="0" fontId="127" fillId="38" borderId="0" xfId="0" applyFont="1" applyFill="1" applyAlignment="1">
      <alignment horizontal="left" vertical="center"/>
    </xf>
    <xf numFmtId="0" fontId="128" fillId="38" borderId="0" xfId="0" applyFont="1" applyFill="1"/>
    <xf numFmtId="0" fontId="129" fillId="0" borderId="0" xfId="0" applyFont="1" applyBorder="1" applyAlignment="1">
      <alignment horizontal="left"/>
    </xf>
    <xf numFmtId="0" fontId="129" fillId="0" borderId="0" xfId="0" applyFont="1" applyAlignment="1">
      <alignment horizontal="left"/>
    </xf>
    <xf numFmtId="0" fontId="133" fillId="0" borderId="31" xfId="0" applyFont="1" applyBorder="1" applyAlignment="1">
      <alignment horizontal="left" vertical="center"/>
    </xf>
    <xf numFmtId="0" fontId="120" fillId="10" borderId="33" xfId="0" applyFont="1" applyFill="1" applyBorder="1" applyAlignment="1">
      <alignment horizontal="left" vertical="center" readingOrder="1"/>
    </xf>
    <xf numFmtId="0" fontId="129" fillId="0" borderId="34" xfId="0" applyFont="1" applyBorder="1"/>
    <xf numFmtId="0" fontId="120" fillId="0" borderId="35" xfId="0" applyFont="1" applyBorder="1" applyAlignment="1">
      <alignment horizontal="left" vertical="center"/>
    </xf>
    <xf numFmtId="0" fontId="120" fillId="0" borderId="0" xfId="0" applyFont="1" applyAlignment="1">
      <alignment horizontal="left" vertical="center"/>
    </xf>
    <xf numFmtId="0" fontId="120" fillId="0" borderId="31" xfId="0" applyFont="1" applyBorder="1" applyAlignment="1">
      <alignment horizontal="left" vertical="center"/>
    </xf>
    <xf numFmtId="0" fontId="120" fillId="0" borderId="36" xfId="0" applyFont="1" applyBorder="1" applyAlignment="1">
      <alignment horizontal="left" vertical="center"/>
    </xf>
    <xf numFmtId="0" fontId="127" fillId="38" borderId="0" xfId="0" applyFont="1" applyFill="1" applyAlignment="1">
      <alignment horizontal="left" vertical="center" wrapText="1"/>
    </xf>
    <xf numFmtId="0" fontId="128" fillId="38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0" borderId="1" xfId="0" applyBorder="1"/>
    <xf numFmtId="0" fontId="134" fillId="0" borderId="0" xfId="0" applyFont="1" applyAlignment="1">
      <alignment horizontal="center"/>
    </xf>
    <xf numFmtId="0" fontId="134" fillId="0" borderId="0" xfId="0" applyFont="1" applyAlignment="1">
      <alignment horizontal="left"/>
    </xf>
    <xf numFmtId="0" fontId="0" fillId="0" borderId="2" xfId="0" applyBorder="1"/>
    <xf numFmtId="0" fontId="0" fillId="0" borderId="37" xfId="0" applyBorder="1"/>
    <xf numFmtId="0" fontId="34" fillId="0" borderId="5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10" borderId="11" xfId="0" applyFont="1" applyFill="1" applyBorder="1" applyAlignment="1">
      <alignment horizontal="center"/>
    </xf>
    <xf numFmtId="0" fontId="34" fillId="0" borderId="5" xfId="0" applyFont="1" applyBorder="1" applyAlignment="1">
      <alignment horizontal="left"/>
    </xf>
    <xf numFmtId="0" fontId="34" fillId="0" borderId="11" xfId="0" applyFont="1" applyBorder="1"/>
    <xf numFmtId="0" fontId="34" fillId="0" borderId="12" xfId="0" applyFont="1" applyBorder="1"/>
    <xf numFmtId="0" fontId="34" fillId="0" borderId="6" xfId="0" applyFont="1" applyBorder="1" applyAlignment="1">
      <alignment horizontal="center"/>
    </xf>
    <xf numFmtId="0" fontId="34" fillId="10" borderId="0" xfId="0" applyFont="1" applyFill="1" applyBorder="1" applyAlignment="1">
      <alignment horizontal="center"/>
    </xf>
    <xf numFmtId="0" fontId="34" fillId="0" borderId="6" xfId="0" applyFont="1" applyBorder="1" applyAlignment="1">
      <alignment horizontal="left"/>
    </xf>
    <xf numFmtId="0" fontId="34" fillId="0" borderId="13" xfId="0" applyFont="1" applyBorder="1"/>
    <xf numFmtId="0" fontId="34" fillId="5" borderId="0" xfId="0" applyFont="1" applyFill="1" applyBorder="1" applyAlignment="1">
      <alignment horizontal="center"/>
    </xf>
    <xf numFmtId="0" fontId="34" fillId="0" borderId="7" xfId="0" applyFont="1" applyBorder="1" applyAlignment="1">
      <alignment horizontal="left"/>
    </xf>
    <xf numFmtId="0" fontId="34" fillId="0" borderId="37" xfId="0" applyFont="1" applyBorder="1"/>
    <xf numFmtId="0" fontId="34" fillId="0" borderId="14" xfId="0" applyFont="1" applyBorder="1"/>
    <xf numFmtId="0" fontId="34" fillId="0" borderId="12" xfId="0" applyFont="1" applyBorder="1" applyAlignment="1">
      <alignment horizontal="center"/>
    </xf>
    <xf numFmtId="0" fontId="34" fillId="10" borderId="13" xfId="0" applyFont="1" applyFill="1" applyBorder="1" applyAlignment="1">
      <alignment horizontal="center"/>
    </xf>
    <xf numFmtId="0" fontId="34" fillId="0" borderId="15" xfId="0" applyFont="1" applyBorder="1" applyAlignment="1">
      <alignment horizontal="center" shrinkToFit="1"/>
    </xf>
    <xf numFmtId="0" fontId="34" fillId="0" borderId="11" xfId="0" applyFont="1" applyBorder="1" applyAlignment="1">
      <alignment shrinkToFit="1"/>
    </xf>
    <xf numFmtId="0" fontId="34" fillId="10" borderId="12" xfId="0" applyFont="1" applyFill="1" applyBorder="1" applyAlignment="1">
      <alignment horizontal="center" shrinkToFit="1"/>
    </xf>
    <xf numFmtId="0" fontId="34" fillId="10" borderId="2" xfId="0" applyFont="1" applyFill="1" applyBorder="1" applyAlignment="1">
      <alignment horizontal="center" shrinkToFit="1"/>
    </xf>
    <xf numFmtId="0" fontId="34" fillId="10" borderId="37" xfId="0" applyFont="1" applyFill="1" applyBorder="1" applyAlignment="1">
      <alignment horizontal="center" shrinkToFit="1"/>
    </xf>
    <xf numFmtId="0" fontId="34" fillId="0" borderId="14" xfId="0" applyFont="1" applyBorder="1" applyAlignment="1">
      <alignment shrinkToFit="1"/>
    </xf>
    <xf numFmtId="0" fontId="34" fillId="0" borderId="13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10" borderId="37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10" borderId="14" xfId="0" applyFont="1" applyFill="1" applyBorder="1" applyAlignment="1">
      <alignment horizontal="center"/>
    </xf>
    <xf numFmtId="0" fontId="90" fillId="5" borderId="0" xfId="0" quotePrefix="1" applyFont="1" applyFill="1" applyBorder="1" applyAlignment="1">
      <alignment horizontal="center"/>
    </xf>
    <xf numFmtId="0" fontId="90" fillId="5" borderId="0" xfId="0" applyFont="1" applyFill="1" applyBorder="1" applyAlignment="1">
      <alignment horizontal="center"/>
    </xf>
    <xf numFmtId="0" fontId="92" fillId="5" borderId="0" xfId="0" applyFont="1" applyFill="1" applyAlignment="1">
      <alignment horizontal="center"/>
    </xf>
    <xf numFmtId="0" fontId="93" fillId="5" borderId="0" xfId="0" applyFont="1" applyFill="1" applyAlignment="1">
      <alignment horizontal="center"/>
    </xf>
    <xf numFmtId="0" fontId="95" fillId="5" borderId="0" xfId="0" applyFont="1" applyFill="1" applyAlignment="1">
      <alignment horizontal="center"/>
    </xf>
    <xf numFmtId="0" fontId="96" fillId="5" borderId="0" xfId="0" applyFont="1" applyFill="1" applyAlignment="1">
      <alignment horizontal="center"/>
    </xf>
    <xf numFmtId="0" fontId="100" fillId="5" borderId="0" xfId="0" applyFont="1" applyFill="1" applyAlignment="1">
      <alignment horizontal="center"/>
    </xf>
    <xf numFmtId="0" fontId="48" fillId="0" borderId="0" xfId="0" applyFont="1" applyAlignment="1">
      <alignment horizontal="center" vertical="top" wrapText="1"/>
    </xf>
    <xf numFmtId="0" fontId="101" fillId="17" borderId="0" xfId="0" applyFont="1" applyFill="1" applyAlignment="1">
      <alignment horizontal="center"/>
    </xf>
    <xf numFmtId="0" fontId="109" fillId="0" borderId="25" xfId="0" applyFont="1" applyFill="1" applyBorder="1" applyAlignment="1">
      <alignment horizontal="left" vertical="top" wrapText="1"/>
    </xf>
    <xf numFmtId="0" fontId="109" fillId="0" borderId="23" xfId="0" applyFont="1" applyFill="1" applyBorder="1" applyAlignment="1">
      <alignment horizontal="left" vertical="top" wrapText="1"/>
    </xf>
    <xf numFmtId="0" fontId="109" fillId="0" borderId="25" xfId="0" applyFont="1" applyFill="1" applyBorder="1" applyAlignment="1">
      <alignment horizontal="center" vertical="top" wrapText="1"/>
    </xf>
    <xf numFmtId="0" fontId="109" fillId="0" borderId="23" xfId="0" applyFont="1" applyFill="1" applyBorder="1" applyAlignment="1">
      <alignment horizontal="center" vertical="top" wrapText="1"/>
    </xf>
    <xf numFmtId="0" fontId="113" fillId="0" borderId="25" xfId="0" applyFont="1" applyFill="1" applyBorder="1" applyAlignment="1">
      <alignment horizontal="center" vertical="top" wrapText="1"/>
    </xf>
    <xf numFmtId="0" fontId="113" fillId="0" borderId="23" xfId="0" applyFont="1" applyFill="1" applyBorder="1" applyAlignment="1">
      <alignment horizontal="center" vertical="top" wrapText="1"/>
    </xf>
    <xf numFmtId="0" fontId="113" fillId="0" borderId="25" xfId="0" applyFont="1" applyFill="1" applyBorder="1" applyAlignment="1">
      <alignment horizontal="left" vertical="top" wrapText="1"/>
    </xf>
    <xf numFmtId="0" fontId="113" fillId="0" borderId="23" xfId="0" applyFont="1" applyFill="1" applyBorder="1" applyAlignment="1">
      <alignment horizontal="left" vertical="top" wrapText="1"/>
    </xf>
    <xf numFmtId="0" fontId="108" fillId="0" borderId="0" xfId="0" applyFont="1" applyFill="1" applyBorder="1" applyAlignment="1">
      <alignment vertical="top" wrapText="1"/>
    </xf>
    <xf numFmtId="0" fontId="108" fillId="0" borderId="19" xfId="0" applyFont="1" applyFill="1" applyBorder="1" applyAlignment="1">
      <alignment vertical="top" wrapText="1"/>
    </xf>
    <xf numFmtId="0" fontId="108" fillId="0" borderId="17" xfId="0" applyFont="1" applyFill="1" applyBorder="1" applyAlignment="1">
      <alignment vertical="top" wrapText="1"/>
    </xf>
    <xf numFmtId="0" fontId="108" fillId="0" borderId="16" xfId="0" applyFont="1" applyFill="1" applyBorder="1" applyAlignment="1">
      <alignment vertical="top" wrapText="1"/>
    </xf>
    <xf numFmtId="0" fontId="108" fillId="0" borderId="27" xfId="0" applyFont="1" applyFill="1" applyBorder="1" applyAlignment="1">
      <alignment horizontal="left" vertical="top" wrapText="1" indent="15"/>
    </xf>
    <xf numFmtId="0" fontId="108" fillId="0" borderId="9" xfId="0" applyFont="1" applyFill="1" applyBorder="1" applyAlignment="1">
      <alignment horizontal="left" vertical="top" wrapText="1" indent="15"/>
    </xf>
    <xf numFmtId="0" fontId="108" fillId="0" borderId="24" xfId="0" applyFont="1" applyFill="1" applyBorder="1" applyAlignment="1">
      <alignment horizontal="left" vertical="top" wrapText="1" indent="15"/>
    </xf>
    <xf numFmtId="0" fontId="108" fillId="0" borderId="28" xfId="0" applyFont="1" applyFill="1" applyBorder="1" applyAlignment="1">
      <alignment horizontal="left" vertical="top" wrapText="1" indent="15"/>
    </xf>
    <xf numFmtId="0" fontId="108" fillId="0" borderId="0" xfId="0" applyFont="1" applyFill="1" applyBorder="1" applyAlignment="1">
      <alignment horizontal="left" vertical="top" wrapText="1" indent="15"/>
    </xf>
    <xf numFmtId="0" fontId="108" fillId="0" borderId="30" xfId="0" applyFont="1" applyFill="1" applyBorder="1" applyAlignment="1">
      <alignment horizontal="left" vertical="top" wrapText="1" indent="15"/>
    </xf>
    <xf numFmtId="0" fontId="108" fillId="0" borderId="26" xfId="0" applyFont="1" applyFill="1" applyBorder="1" applyAlignment="1">
      <alignment horizontal="left" vertical="top" wrapText="1" indent="15"/>
    </xf>
    <xf numFmtId="0" fontId="108" fillId="0" borderId="10" xfId="0" applyFont="1" applyFill="1" applyBorder="1" applyAlignment="1">
      <alignment horizontal="left" vertical="top" wrapText="1" indent="15"/>
    </xf>
    <xf numFmtId="0" fontId="108" fillId="0" borderId="18" xfId="0" applyFont="1" applyFill="1" applyBorder="1" applyAlignment="1">
      <alignment horizontal="left" vertical="top" wrapText="1" indent="15"/>
    </xf>
    <xf numFmtId="0" fontId="106" fillId="15" borderId="0" xfId="0" applyFont="1" applyFill="1" applyBorder="1" applyAlignment="1">
      <alignment horizontal="left" vertical="top"/>
    </xf>
    <xf numFmtId="0" fontId="107" fillId="0" borderId="8" xfId="0" applyFont="1" applyFill="1" applyBorder="1" applyAlignment="1">
      <alignment horizontal="center" wrapText="1"/>
    </xf>
    <xf numFmtId="0" fontId="108" fillId="0" borderId="27" xfId="0" applyFont="1" applyFill="1" applyBorder="1" applyAlignment="1">
      <alignment horizontal="left" vertical="top" wrapText="1" indent="2"/>
    </xf>
    <xf numFmtId="0" fontId="108" fillId="0" borderId="9" xfId="0" applyFont="1" applyFill="1" applyBorder="1" applyAlignment="1">
      <alignment horizontal="left" vertical="top" wrapText="1" indent="2"/>
    </xf>
    <xf numFmtId="0" fontId="108" fillId="0" borderId="24" xfId="0" applyFont="1" applyFill="1" applyBorder="1" applyAlignment="1">
      <alignment horizontal="left" vertical="top" wrapText="1" indent="2"/>
    </xf>
    <xf numFmtId="0" fontId="108" fillId="0" borderId="28" xfId="0" applyFont="1" applyFill="1" applyBorder="1" applyAlignment="1">
      <alignment horizontal="left" vertical="top" wrapText="1" indent="2"/>
    </xf>
    <xf numFmtId="0" fontId="108" fillId="0" borderId="0" xfId="0" applyFont="1" applyFill="1" applyBorder="1" applyAlignment="1">
      <alignment horizontal="left" vertical="top" wrapText="1" indent="2"/>
    </xf>
    <xf numFmtId="0" fontId="108" fillId="0" borderId="30" xfId="0" applyFont="1" applyFill="1" applyBorder="1" applyAlignment="1">
      <alignment horizontal="left" vertical="top" wrapText="1" indent="2"/>
    </xf>
    <xf numFmtId="0" fontId="108" fillId="0" borderId="26" xfId="0" applyFont="1" applyFill="1" applyBorder="1" applyAlignment="1">
      <alignment horizontal="left" vertical="top" wrapText="1" indent="2"/>
    </xf>
    <xf numFmtId="0" fontId="108" fillId="0" borderId="10" xfId="0" applyFont="1" applyFill="1" applyBorder="1" applyAlignment="1">
      <alignment horizontal="left" vertical="top" wrapText="1" indent="2"/>
    </xf>
    <xf numFmtId="0" fontId="108" fillId="0" borderId="18" xfId="0" applyFont="1" applyFill="1" applyBorder="1" applyAlignment="1">
      <alignment horizontal="left" vertical="top" wrapText="1" indent="2"/>
    </xf>
    <xf numFmtId="0" fontId="108" fillId="0" borderId="19" xfId="0" applyFont="1" applyFill="1" applyBorder="1" applyAlignment="1">
      <alignment horizontal="left" vertical="top" wrapText="1" indent="3"/>
    </xf>
    <xf numFmtId="0" fontId="108" fillId="0" borderId="17" xfId="0" applyFont="1" applyFill="1" applyBorder="1" applyAlignment="1">
      <alignment horizontal="left" vertical="top" wrapText="1" indent="3"/>
    </xf>
    <xf numFmtId="0" fontId="108" fillId="0" borderId="16" xfId="0" applyFont="1" applyFill="1" applyBorder="1" applyAlignment="1">
      <alignment horizontal="left" vertical="top" wrapText="1" indent="3"/>
    </xf>
    <xf numFmtId="0" fontId="108" fillId="0" borderId="19" xfId="0" applyFont="1" applyFill="1" applyBorder="1" applyAlignment="1">
      <alignment horizontal="left" vertical="top" wrapText="1" indent="15"/>
    </xf>
    <xf numFmtId="0" fontId="108" fillId="0" borderId="17" xfId="0" applyFont="1" applyFill="1" applyBorder="1" applyAlignment="1">
      <alignment horizontal="left" vertical="top" wrapText="1" indent="15"/>
    </xf>
    <xf numFmtId="0" fontId="108" fillId="0" borderId="16" xfId="0" applyFont="1" applyFill="1" applyBorder="1" applyAlignment="1">
      <alignment horizontal="left" vertical="top" wrapText="1" indent="15"/>
    </xf>
    <xf numFmtId="0" fontId="126" fillId="0" borderId="10" xfId="0" applyFont="1" applyBorder="1" applyAlignment="1">
      <alignment horizontal="center"/>
    </xf>
    <xf numFmtId="0" fontId="5" fillId="46" borderId="8" xfId="0" applyFont="1" applyFill="1" applyBorder="1" applyAlignment="1">
      <alignment horizontal="center" vertical="center" readingOrder="1"/>
    </xf>
    <xf numFmtId="0" fontId="5" fillId="46" borderId="8" xfId="0" applyFont="1" applyFill="1" applyBorder="1" applyAlignment="1">
      <alignment horizontal="center" vertical="center" wrapText="1"/>
    </xf>
    <xf numFmtId="0" fontId="5" fillId="46" borderId="8" xfId="0" applyFont="1" applyFill="1" applyBorder="1" applyAlignment="1">
      <alignment horizontal="center" vertical="center"/>
    </xf>
    <xf numFmtId="0" fontId="130" fillId="38" borderId="8" xfId="0" applyFont="1" applyFill="1" applyBorder="1" applyAlignment="1">
      <alignment horizontal="left" vertical="center" textRotation="90" wrapText="1"/>
    </xf>
    <xf numFmtId="0" fontId="131" fillId="38" borderId="8" xfId="0" applyFont="1" applyFill="1" applyBorder="1" applyAlignment="1">
      <alignment horizontal="center" vertical="center" textRotation="90" wrapText="1"/>
    </xf>
    <xf numFmtId="0" fontId="130" fillId="38" borderId="8" xfId="0" applyFont="1" applyFill="1" applyBorder="1" applyAlignment="1">
      <alignment horizontal="center" textRotation="90" wrapText="1"/>
    </xf>
    <xf numFmtId="0" fontId="131" fillId="38" borderId="8" xfId="0" applyFont="1" applyFill="1" applyBorder="1" applyAlignment="1">
      <alignment horizontal="center" textRotation="90" wrapText="1"/>
    </xf>
    <xf numFmtId="0" fontId="130" fillId="38" borderId="8" xfId="0" applyFont="1" applyFill="1" applyBorder="1" applyAlignment="1">
      <alignment horizontal="center" vertical="center" textRotation="90" wrapText="1"/>
    </xf>
    <xf numFmtId="0" fontId="54" fillId="38" borderId="8" xfId="0" applyFont="1" applyFill="1" applyBorder="1" applyAlignment="1">
      <alignment horizontal="center" vertical="center" wrapText="1"/>
    </xf>
    <xf numFmtId="0" fontId="130" fillId="38" borderId="8" xfId="0" applyFont="1" applyFill="1" applyBorder="1" applyAlignment="1">
      <alignment horizontal="left" textRotation="90" wrapText="1"/>
    </xf>
    <xf numFmtId="0" fontId="12" fillId="9" borderId="8" xfId="0" applyFont="1" applyFill="1" applyBorder="1" applyAlignment="1">
      <alignment horizontal="left" textRotation="90" wrapText="1"/>
    </xf>
    <xf numFmtId="0" fontId="12" fillId="28" borderId="8" xfId="0" applyFont="1" applyFill="1" applyBorder="1" applyAlignment="1">
      <alignment horizontal="left" vertical="top" textRotation="90" wrapText="1"/>
    </xf>
    <xf numFmtId="0" fontId="12" fillId="9" borderId="8" xfId="0" applyFont="1" applyFill="1" applyBorder="1" applyAlignment="1">
      <alignment horizontal="left" vertical="top" textRotation="90" wrapText="1"/>
    </xf>
    <xf numFmtId="0" fontId="12" fillId="7" borderId="8" xfId="0" applyFont="1" applyFill="1" applyBorder="1" applyAlignment="1">
      <alignment horizontal="left" vertical="top" textRotation="90" wrapText="1"/>
    </xf>
    <xf numFmtId="0" fontId="12" fillId="8" borderId="8" xfId="0" applyFont="1" applyFill="1" applyBorder="1" applyAlignment="1">
      <alignment horizontal="center" vertical="top" textRotation="90" wrapText="1"/>
    </xf>
    <xf numFmtId="0" fontId="12" fillId="30" borderId="8" xfId="0" applyFont="1" applyFill="1" applyBorder="1" applyAlignment="1">
      <alignment horizontal="left" vertical="top" textRotation="90" wrapText="1"/>
    </xf>
    <xf numFmtId="0" fontId="5" fillId="0" borderId="8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12" fillId="7" borderId="8" xfId="0" applyFont="1" applyFill="1" applyBorder="1" applyAlignment="1">
      <alignment horizontal="left" vertical="top" wrapText="1"/>
    </xf>
    <xf numFmtId="0" fontId="12" fillId="23" borderId="8" xfId="0" applyFont="1" applyFill="1" applyBorder="1" applyAlignment="1">
      <alignment horizontal="left" vertical="top" textRotation="90" wrapText="1"/>
    </xf>
    <xf numFmtId="0" fontId="12" fillId="24" borderId="8" xfId="0" applyFont="1" applyFill="1" applyBorder="1" applyAlignment="1">
      <alignment horizontal="left" vertical="top" textRotation="90" wrapText="1"/>
    </xf>
    <xf numFmtId="0" fontId="12" fillId="8" borderId="8" xfId="0" applyFont="1" applyFill="1" applyBorder="1" applyAlignment="1">
      <alignment horizontal="left" vertical="top" textRotation="90" wrapText="1"/>
    </xf>
    <xf numFmtId="0" fontId="12" fillId="47" borderId="8" xfId="0" applyFont="1" applyFill="1" applyBorder="1" applyAlignment="1">
      <alignment horizontal="left" vertical="top" textRotation="90" wrapText="1"/>
    </xf>
    <xf numFmtId="0" fontId="12" fillId="25" borderId="8" xfId="0" applyFont="1" applyFill="1" applyBorder="1" applyAlignment="1">
      <alignment horizontal="left" vertical="top" textRotation="90" wrapText="1"/>
    </xf>
    <xf numFmtId="0" fontId="12" fillId="34" borderId="16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34" borderId="8" xfId="0" applyFont="1" applyFill="1" applyBorder="1" applyAlignment="1">
      <alignment horizontal="center" wrapText="1"/>
    </xf>
    <xf numFmtId="0" fontId="12" fillId="9" borderId="8" xfId="0" applyFont="1" applyFill="1" applyBorder="1" applyAlignment="1">
      <alignment horizontal="center" wrapText="1"/>
    </xf>
    <xf numFmtId="0" fontId="12" fillId="9" borderId="27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12" fillId="9" borderId="26" xfId="0" applyFont="1" applyFill="1" applyBorder="1" applyAlignment="1">
      <alignment horizontal="center" wrapText="1"/>
    </xf>
    <xf numFmtId="0" fontId="12" fillId="9" borderId="18" xfId="0" applyFont="1" applyFill="1" applyBorder="1" applyAlignment="1">
      <alignment horizontal="center" wrapText="1"/>
    </xf>
    <xf numFmtId="0" fontId="12" fillId="28" borderId="8" xfId="0" applyFont="1" applyFill="1" applyBorder="1" applyAlignment="1">
      <alignment horizontal="center" vertical="top" wrapText="1"/>
    </xf>
    <xf numFmtId="0" fontId="12" fillId="8" borderId="8" xfId="0" applyFont="1" applyFill="1" applyBorder="1" applyAlignment="1">
      <alignment horizontal="center" vertical="top" wrapText="1"/>
    </xf>
    <xf numFmtId="0" fontId="12" fillId="32" borderId="8" xfId="0" applyFont="1" applyFill="1" applyBorder="1" applyAlignment="1">
      <alignment horizontal="left" vertical="top" textRotation="90" wrapText="1"/>
    </xf>
    <xf numFmtId="0" fontId="12" fillId="14" borderId="8" xfId="0" applyFont="1" applyFill="1" applyBorder="1" applyAlignment="1">
      <alignment horizontal="left" vertical="top" textRotation="90" wrapText="1"/>
    </xf>
    <xf numFmtId="0" fontId="12" fillId="26" borderId="8" xfId="0" applyFont="1" applyFill="1" applyBorder="1" applyAlignment="1">
      <alignment horizontal="left" vertical="top" textRotation="90" wrapText="1"/>
    </xf>
    <xf numFmtId="0" fontId="12" fillId="49" borderId="8" xfId="0" applyFont="1" applyFill="1" applyBorder="1" applyAlignment="1">
      <alignment horizontal="left" vertical="top" textRotation="90" wrapText="1"/>
    </xf>
    <xf numFmtId="0" fontId="12" fillId="29" borderId="8" xfId="0" applyFont="1" applyFill="1" applyBorder="1" applyAlignment="1">
      <alignment horizontal="left" vertical="top" textRotation="90" wrapText="1"/>
    </xf>
    <xf numFmtId="0" fontId="12" fillId="0" borderId="1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43" borderId="16" xfId="0" applyFont="1" applyFill="1" applyBorder="1" applyAlignment="1">
      <alignment horizontal="center" wrapText="1"/>
    </xf>
    <xf numFmtId="0" fontId="12" fillId="9" borderId="16" xfId="0" applyFont="1" applyFill="1" applyBorder="1" applyAlignment="1">
      <alignment horizontal="center" vertical="top" wrapText="1"/>
    </xf>
    <xf numFmtId="0" fontId="12" fillId="17" borderId="16" xfId="0" applyFont="1" applyFill="1" applyBorder="1" applyAlignment="1">
      <alignment horizontal="center" wrapText="1"/>
    </xf>
    <xf numFmtId="0" fontId="12" fillId="50" borderId="16" xfId="0" applyFont="1" applyFill="1" applyBorder="1" applyAlignment="1">
      <alignment horizontal="center" wrapText="1"/>
    </xf>
    <xf numFmtId="0" fontId="12" fillId="42" borderId="8" xfId="0" applyFont="1" applyFill="1" applyBorder="1" applyAlignment="1">
      <alignment vertical="top"/>
    </xf>
    <xf numFmtId="0" fontId="12" fillId="9" borderId="19" xfId="0" applyFont="1" applyFill="1" applyBorder="1" applyAlignment="1">
      <alignment horizontal="center" vertical="top" wrapText="1"/>
    </xf>
    <xf numFmtId="0" fontId="12" fillId="9" borderId="17" xfId="0" applyFont="1" applyFill="1" applyBorder="1" applyAlignment="1">
      <alignment horizontal="center" vertical="top" wrapText="1"/>
    </xf>
    <xf numFmtId="0" fontId="12" fillId="41" borderId="8" xfId="0" applyFont="1" applyFill="1" applyBorder="1" applyAlignment="1">
      <alignment horizontal="left" vertical="top" textRotation="90" wrapText="1"/>
    </xf>
    <xf numFmtId="0" fontId="12" fillId="6" borderId="8" xfId="0" applyFont="1" applyFill="1" applyBorder="1" applyAlignment="1">
      <alignment horizontal="left" vertical="top" textRotation="90" wrapText="1"/>
    </xf>
    <xf numFmtId="0" fontId="12" fillId="25" borderId="8" xfId="0" applyFont="1" applyFill="1" applyBorder="1" applyAlignment="1">
      <alignment horizontal="center" vertical="top" textRotation="90" wrapText="1"/>
    </xf>
    <xf numFmtId="0" fontId="12" fillId="39" borderId="8" xfId="0" applyFont="1" applyFill="1" applyBorder="1" applyAlignment="1">
      <alignment horizontal="left" vertical="top" textRotation="90" wrapText="1"/>
    </xf>
    <xf numFmtId="0" fontId="12" fillId="9" borderId="8" xfId="0" applyFont="1" applyFill="1" applyBorder="1" applyAlignment="1">
      <alignment horizontal="center" vertical="top" textRotation="90" wrapText="1"/>
    </xf>
    <xf numFmtId="0" fontId="12" fillId="31" borderId="8" xfId="0" applyFont="1" applyFill="1" applyBorder="1" applyAlignment="1">
      <alignment horizontal="left" vertical="top" textRotation="90" wrapText="1"/>
    </xf>
    <xf numFmtId="0" fontId="12" fillId="0" borderId="8" xfId="0" applyFont="1" applyBorder="1" applyAlignment="1">
      <alignment vertical="top" wrapText="1"/>
    </xf>
    <xf numFmtId="0" fontId="12" fillId="0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10" borderId="8" xfId="0" applyFont="1" applyFill="1" applyBorder="1" applyAlignment="1">
      <alignment horizontal="center" vertical="top" wrapText="1"/>
    </xf>
    <xf numFmtId="0" fontId="12" fillId="37" borderId="8" xfId="0" applyFont="1" applyFill="1" applyBorder="1" applyAlignment="1">
      <alignment horizontal="left" vertical="top" textRotation="90" wrapText="1"/>
    </xf>
    <xf numFmtId="0" fontId="12" fillId="9" borderId="8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wrapText="1"/>
    </xf>
    <xf numFmtId="0" fontId="12" fillId="31" borderId="8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42" fillId="51" borderId="8" xfId="0" applyFont="1" applyFill="1" applyBorder="1" applyAlignment="1">
      <alignment horizontal="center" vertical="center" textRotation="90"/>
    </xf>
    <xf numFmtId="0" fontId="42" fillId="17" borderId="8" xfId="0" applyFont="1" applyFill="1" applyBorder="1" applyAlignment="1">
      <alignment horizontal="center" vertical="center"/>
    </xf>
    <xf numFmtId="0" fontId="42" fillId="46" borderId="8" xfId="0" applyFont="1" applyFill="1" applyBorder="1" applyAlignment="1">
      <alignment horizontal="center" vertical="center" textRotation="90"/>
    </xf>
    <xf numFmtId="0" fontId="42" fillId="33" borderId="8" xfId="0" applyFont="1" applyFill="1" applyBorder="1" applyAlignment="1">
      <alignment horizontal="center" vertical="top" readingOrder="1"/>
    </xf>
    <xf numFmtId="0" fontId="42" fillId="46" borderId="8" xfId="0" applyFont="1" applyFill="1" applyBorder="1" applyAlignment="1">
      <alignment horizontal="center" vertical="top"/>
    </xf>
    <xf numFmtId="0" fontId="42" fillId="18" borderId="8" xfId="0" applyFont="1" applyFill="1" applyBorder="1" applyAlignment="1">
      <alignment horizontal="center" vertical="center" textRotation="90"/>
    </xf>
    <xf numFmtId="0" fontId="42" fillId="35" borderId="8" xfId="0" applyFont="1" applyFill="1" applyBorder="1" applyAlignment="1">
      <alignment horizontal="center" vertical="center" textRotation="90"/>
    </xf>
    <xf numFmtId="0" fontId="50" fillId="0" borderId="8" xfId="0" applyFont="1" applyFill="1" applyBorder="1" applyAlignment="1">
      <alignment horizontal="center" vertical="top"/>
    </xf>
    <xf numFmtId="0" fontId="42" fillId="36" borderId="8" xfId="0" applyFont="1" applyFill="1" applyBorder="1" applyAlignment="1">
      <alignment horizontal="center" vertical="center" textRotation="90"/>
    </xf>
    <xf numFmtId="0" fontId="42" fillId="17" borderId="8" xfId="0" applyFont="1" applyFill="1" applyBorder="1" applyAlignment="1">
      <alignment horizontal="center" vertical="center" textRotation="90"/>
    </xf>
    <xf numFmtId="0" fontId="42" fillId="11" borderId="8" xfId="0" applyFont="1" applyFill="1" applyBorder="1" applyAlignment="1">
      <alignment horizontal="center" vertical="top"/>
    </xf>
    <xf numFmtId="0" fontId="42" fillId="22" borderId="27" xfId="0" applyFont="1" applyFill="1" applyBorder="1" applyAlignment="1">
      <alignment horizontal="center" vertical="center"/>
    </xf>
    <xf numFmtId="0" fontId="42" fillId="22" borderId="9" xfId="0" applyFont="1" applyFill="1" applyBorder="1" applyAlignment="1">
      <alignment horizontal="center" vertical="center"/>
    </xf>
    <xf numFmtId="0" fontId="42" fillId="22" borderId="26" xfId="0" applyFont="1" applyFill="1" applyBorder="1" applyAlignment="1">
      <alignment horizontal="center" vertical="center"/>
    </xf>
    <xf numFmtId="0" fontId="42" fillId="22" borderId="10" xfId="0" applyFont="1" applyFill="1" applyBorder="1" applyAlignment="1">
      <alignment horizontal="center" vertical="center"/>
    </xf>
    <xf numFmtId="0" fontId="42" fillId="11" borderId="8" xfId="0" applyFont="1" applyFill="1" applyBorder="1" applyAlignment="1">
      <alignment horizontal="center" vertical="top" wrapText="1"/>
    </xf>
    <xf numFmtId="0" fontId="42" fillId="19" borderId="8" xfId="0" applyFont="1" applyFill="1" applyBorder="1" applyAlignment="1">
      <alignment horizontal="center" vertical="center" textRotation="90"/>
    </xf>
    <xf numFmtId="0" fontId="42" fillId="11" borderId="8" xfId="0" applyFont="1" applyFill="1" applyBorder="1" applyAlignment="1">
      <alignment horizontal="center" vertical="center" textRotation="90" wrapText="1"/>
    </xf>
    <xf numFmtId="0" fontId="42" fillId="43" borderId="8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top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top" readingOrder="1"/>
    </xf>
    <xf numFmtId="0" fontId="21" fillId="0" borderId="8" xfId="0" applyFont="1" applyFill="1" applyBorder="1" applyAlignment="1">
      <alignment horizontal="center" vertical="top"/>
    </xf>
    <xf numFmtId="0" fontId="21" fillId="0" borderId="8" xfId="0" applyFont="1" applyFill="1" applyBorder="1" applyAlignment="1">
      <alignment horizontal="center" vertical="center" textRotation="90" wrapText="1"/>
    </xf>
    <xf numFmtId="0" fontId="21" fillId="34" borderId="8" xfId="0" applyFont="1" applyFill="1" applyBorder="1" applyAlignment="1">
      <alignment horizontal="center" vertical="top"/>
    </xf>
    <xf numFmtId="0" fontId="21" fillId="34" borderId="8" xfId="0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center" vertical="center" textRotation="90"/>
    </xf>
    <xf numFmtId="0" fontId="21" fillId="0" borderId="17" xfId="0" applyFont="1" applyFill="1" applyBorder="1" applyAlignment="1">
      <alignment horizontal="center" vertical="center" textRotation="90"/>
    </xf>
    <xf numFmtId="0" fontId="21" fillId="0" borderId="16" xfId="0" applyFont="1" applyFill="1" applyBorder="1" applyAlignment="1">
      <alignment horizontal="center" vertical="center" textRotation="90"/>
    </xf>
    <xf numFmtId="0" fontId="22" fillId="0" borderId="10" xfId="0" applyFont="1" applyFill="1" applyBorder="1" applyAlignment="1">
      <alignment horizontal="center" vertical="center"/>
    </xf>
    <xf numFmtId="0" fontId="21" fillId="34" borderId="8" xfId="0" applyFont="1" applyFill="1" applyBorder="1" applyAlignment="1">
      <alignment horizontal="center" vertical="top" readingOrder="1"/>
    </xf>
    <xf numFmtId="0" fontId="12" fillId="0" borderId="0" xfId="0" applyFont="1" applyBorder="1" applyAlignment="1">
      <alignment horizontal="left"/>
    </xf>
    <xf numFmtId="187" fontId="16" fillId="17" borderId="8" xfId="3" applyNumberFormat="1" applyFont="1" applyFill="1" applyBorder="1" applyAlignment="1">
      <alignment horizontal="center" vertical="center"/>
    </xf>
    <xf numFmtId="0" fontId="16" fillId="17" borderId="8" xfId="0" applyFont="1" applyFill="1" applyBorder="1" applyAlignment="1">
      <alignment horizontal="center"/>
    </xf>
    <xf numFmtId="0" fontId="64" fillId="0" borderId="0" xfId="0" applyFont="1" applyFill="1" applyBorder="1" applyAlignment="1" applyProtection="1">
      <alignment horizontal="right" vertical="top"/>
      <protection locked="0"/>
    </xf>
    <xf numFmtId="0" fontId="16" fillId="15" borderId="0" xfId="2" applyFont="1" applyFill="1" applyBorder="1" applyAlignment="1" applyProtection="1">
      <alignment horizontal="center" vertical="top"/>
      <protection locked="0"/>
    </xf>
    <xf numFmtId="0" fontId="16" fillId="52" borderId="8" xfId="0" applyFont="1" applyFill="1" applyBorder="1" applyAlignment="1">
      <alignment horizontal="center" vertical="top"/>
    </xf>
    <xf numFmtId="0" fontId="16" fillId="15" borderId="8" xfId="0" applyFont="1" applyFill="1" applyBorder="1" applyAlignment="1" applyProtection="1">
      <alignment horizontal="center" vertical="top"/>
      <protection locked="0"/>
    </xf>
    <xf numFmtId="11" fontId="16" fillId="15" borderId="8" xfId="0" applyNumberFormat="1" applyFont="1" applyFill="1" applyBorder="1" applyAlignment="1" applyProtection="1">
      <alignment horizontal="center" vertical="top"/>
      <protection locked="0"/>
    </xf>
    <xf numFmtId="0" fontId="16" fillId="15" borderId="19" xfId="0" applyFont="1" applyFill="1" applyBorder="1" applyAlignment="1" applyProtection="1">
      <alignment horizontal="center" vertical="top" wrapText="1" readingOrder="1"/>
      <protection locked="0"/>
    </xf>
    <xf numFmtId="0" fontId="16" fillId="15" borderId="16" xfId="0" applyFont="1" applyFill="1" applyBorder="1" applyAlignment="1" applyProtection="1">
      <alignment horizontal="center" vertical="top" wrapText="1" readingOrder="1"/>
      <protection locked="0"/>
    </xf>
    <xf numFmtId="0" fontId="16" fillId="15" borderId="8" xfId="0" applyFont="1" applyFill="1" applyBorder="1" applyAlignment="1" applyProtection="1">
      <alignment horizontal="left" vertical="top"/>
      <protection locked="0"/>
    </xf>
    <xf numFmtId="0" fontId="16" fillId="34" borderId="8" xfId="0" applyFont="1" applyFill="1" applyBorder="1" applyAlignment="1">
      <alignment horizontal="center" vertical="top"/>
    </xf>
    <xf numFmtId="0" fontId="16" fillId="15" borderId="8" xfId="0" applyFont="1" applyFill="1" applyBorder="1" applyAlignment="1">
      <alignment horizontal="center" vertical="top"/>
    </xf>
    <xf numFmtId="0" fontId="16" fillId="15" borderId="8" xfId="0" applyFont="1" applyFill="1" applyBorder="1" applyAlignment="1" applyProtection="1">
      <alignment horizontal="left" vertical="top" wrapText="1" readingOrder="1"/>
      <protection locked="0"/>
    </xf>
    <xf numFmtId="0" fontId="16" fillId="15" borderId="8" xfId="0" applyFont="1" applyFill="1" applyBorder="1" applyAlignment="1">
      <alignment horizontal="left" vertical="top" wrapText="1" readingOrder="1"/>
    </xf>
    <xf numFmtId="187" fontId="16" fillId="33" borderId="20" xfId="4" applyNumberFormat="1" applyFont="1" applyFill="1" applyBorder="1" applyAlignment="1">
      <alignment horizontal="center" vertical="top"/>
    </xf>
    <xf numFmtId="187" fontId="16" fillId="33" borderId="21" xfId="4" applyNumberFormat="1" applyFont="1" applyFill="1" applyBorder="1" applyAlignment="1">
      <alignment horizontal="center" vertical="top"/>
    </xf>
    <xf numFmtId="187" fontId="16" fillId="33" borderId="22" xfId="4" applyNumberFormat="1" applyFont="1" applyFill="1" applyBorder="1" applyAlignment="1">
      <alignment horizontal="center" vertical="top"/>
    </xf>
    <xf numFmtId="0" fontId="34" fillId="0" borderId="0" xfId="0" applyFont="1" applyBorder="1" applyAlignment="1">
      <alignment horizontal="left"/>
    </xf>
    <xf numFmtId="0" fontId="34" fillId="11" borderId="8" xfId="0" applyFont="1" applyFill="1" applyBorder="1" applyAlignment="1">
      <alignment horizontal="center"/>
    </xf>
    <xf numFmtId="0" fontId="15" fillId="15" borderId="0" xfId="2" applyFont="1" applyFill="1" applyBorder="1" applyAlignment="1" applyProtection="1">
      <alignment horizontal="center" vertical="top"/>
      <protection locked="0"/>
    </xf>
    <xf numFmtId="0" fontId="34" fillId="0" borderId="8" xfId="0" applyFont="1" applyBorder="1" applyAlignment="1">
      <alignment horizontal="left" vertical="top" wrapText="1"/>
    </xf>
    <xf numFmtId="0" fontId="12" fillId="15" borderId="8" xfId="0" applyFont="1" applyFill="1" applyBorder="1" applyAlignment="1" applyProtection="1">
      <alignment horizontal="center" vertical="top"/>
      <protection locked="0"/>
    </xf>
    <xf numFmtId="0" fontId="12" fillId="15" borderId="8" xfId="0" applyFont="1" applyFill="1" applyBorder="1" applyAlignment="1" applyProtection="1">
      <alignment horizontal="justify" vertical="top" readingOrder="1"/>
      <protection locked="0"/>
    </xf>
    <xf numFmtId="0" fontId="12" fillId="15" borderId="8" xfId="0" applyFont="1" applyFill="1" applyBorder="1" applyAlignment="1">
      <alignment horizontal="justify" vertical="top" readingOrder="1"/>
    </xf>
    <xf numFmtId="0" fontId="34" fillId="0" borderId="8" xfId="0" applyFont="1" applyFill="1" applyBorder="1" applyAlignment="1">
      <alignment horizontal="center" vertical="top" wrapText="1"/>
    </xf>
    <xf numFmtId="187" fontId="15" fillId="17" borderId="8" xfId="3" applyNumberFormat="1" applyFont="1" applyFill="1" applyBorder="1" applyAlignment="1">
      <alignment horizontal="center" vertical="center"/>
    </xf>
    <xf numFmtId="11" fontId="12" fillId="15" borderId="8" xfId="0" applyNumberFormat="1" applyFont="1" applyFill="1" applyBorder="1" applyAlignment="1" applyProtection="1">
      <alignment horizontal="center" vertical="top"/>
      <protection locked="0"/>
    </xf>
    <xf numFmtId="0" fontId="12" fillId="15" borderId="8" xfId="0" applyFont="1" applyFill="1" applyBorder="1" applyAlignment="1" applyProtection="1">
      <alignment horizontal="center" vertical="top" shrinkToFit="1"/>
      <protection locked="0"/>
    </xf>
    <xf numFmtId="187" fontId="15" fillId="33" borderId="8" xfId="4" applyNumberFormat="1" applyFont="1" applyFill="1" applyBorder="1" applyAlignment="1">
      <alignment horizontal="center" vertical="top"/>
    </xf>
    <xf numFmtId="0" fontId="16" fillId="15" borderId="0" xfId="2" applyFont="1" applyFill="1" applyBorder="1" applyAlignment="1" applyProtection="1">
      <alignment horizontal="center" vertical="center"/>
      <protection locked="0"/>
    </xf>
    <xf numFmtId="187" fontId="16" fillId="15" borderId="8" xfId="3" applyNumberFormat="1" applyFont="1" applyFill="1" applyBorder="1" applyAlignment="1">
      <alignment horizontal="center" vertical="center"/>
    </xf>
    <xf numFmtId="11" fontId="16" fillId="15" borderId="8" xfId="0" applyNumberFormat="1" applyFont="1" applyFill="1" applyBorder="1" applyAlignment="1" applyProtection="1">
      <alignment horizontal="center" vertical="center"/>
      <protection locked="0"/>
    </xf>
    <xf numFmtId="0" fontId="16" fillId="15" borderId="8" xfId="0" applyFont="1" applyFill="1" applyBorder="1" applyAlignment="1">
      <alignment horizontal="center" vertical="center"/>
    </xf>
    <xf numFmtId="0" fontId="16" fillId="15" borderId="8" xfId="0" applyFont="1" applyFill="1" applyBorder="1" applyAlignment="1" applyProtection="1">
      <alignment horizontal="center" vertical="center"/>
      <protection locked="0"/>
    </xf>
    <xf numFmtId="0" fontId="16" fillId="15" borderId="8" xfId="0" applyFont="1" applyFill="1" applyBorder="1" applyAlignment="1" applyProtection="1">
      <alignment horizontal="justify" vertical="center" readingOrder="1"/>
      <protection locked="0"/>
    </xf>
    <xf numFmtId="0" fontId="12" fillId="0" borderId="8" xfId="0" applyFont="1" applyFill="1" applyBorder="1" applyAlignment="1">
      <alignment horizontal="center" vertical="center" wrapText="1"/>
    </xf>
    <xf numFmtId="11" fontId="15" fillId="15" borderId="8" xfId="0" applyNumberFormat="1" applyFont="1" applyFill="1" applyBorder="1" applyAlignment="1" applyProtection="1">
      <alignment horizontal="center" vertical="center"/>
      <protection locked="0"/>
    </xf>
    <xf numFmtId="0" fontId="15" fillId="15" borderId="8" xfId="0" applyFont="1" applyFill="1" applyBorder="1" applyAlignment="1" applyProtection="1">
      <alignment horizontal="center" vertical="top"/>
      <protection locked="0"/>
    </xf>
    <xf numFmtId="0" fontId="15" fillId="15" borderId="8" xfId="0" applyFont="1" applyFill="1" applyBorder="1" applyAlignment="1" applyProtection="1">
      <alignment horizontal="justify" vertical="top" readingOrder="1"/>
      <protection locked="0"/>
    </xf>
    <xf numFmtId="0" fontId="15" fillId="15" borderId="0" xfId="2" applyFont="1" applyFill="1" applyBorder="1" applyAlignment="1" applyProtection="1">
      <alignment horizontal="center" vertical="center"/>
      <protection locked="0"/>
    </xf>
    <xf numFmtId="0" fontId="15" fillId="15" borderId="8" xfId="0" applyFont="1" applyFill="1" applyBorder="1" applyAlignment="1" applyProtection="1">
      <alignment horizontal="left" vertical="top"/>
      <protection locked="0"/>
    </xf>
    <xf numFmtId="0" fontId="15" fillId="15" borderId="19" xfId="0" applyFont="1" applyFill="1" applyBorder="1" applyAlignment="1" applyProtection="1">
      <alignment horizontal="center" vertical="top" wrapText="1"/>
      <protection locked="0"/>
    </xf>
    <xf numFmtId="0" fontId="15" fillId="15" borderId="16" xfId="0" applyFont="1" applyFill="1" applyBorder="1" applyAlignment="1" applyProtection="1">
      <alignment horizontal="center" vertical="top" wrapText="1"/>
      <protection locked="0"/>
    </xf>
    <xf numFmtId="11" fontId="12" fillId="15" borderId="8" xfId="0" applyNumberFormat="1" applyFont="1" applyFill="1" applyBorder="1" applyAlignment="1" applyProtection="1">
      <alignment horizontal="center" vertical="center"/>
      <protection locked="0"/>
    </xf>
    <xf numFmtId="0" fontId="12" fillId="15" borderId="8" xfId="0" applyFont="1" applyFill="1" applyBorder="1" applyAlignment="1">
      <alignment horizontal="center" vertical="center"/>
    </xf>
    <xf numFmtId="0" fontId="12" fillId="15" borderId="8" xfId="0" applyFont="1" applyFill="1" applyBorder="1" applyAlignment="1" applyProtection="1">
      <alignment horizontal="center" vertical="center"/>
      <protection locked="0"/>
    </xf>
    <xf numFmtId="0" fontId="12" fillId="15" borderId="8" xfId="0" applyFont="1" applyFill="1" applyBorder="1" applyAlignment="1" applyProtection="1">
      <alignment vertical="center"/>
      <protection locked="0"/>
    </xf>
    <xf numFmtId="0" fontId="12" fillId="15" borderId="8" xfId="0" applyFont="1" applyFill="1" applyBorder="1" applyAlignment="1" applyProtection="1">
      <alignment horizontal="left" vertical="center"/>
      <protection locked="0"/>
    </xf>
    <xf numFmtId="0" fontId="12" fillId="15" borderId="0" xfId="2" applyFont="1" applyFill="1" applyBorder="1" applyAlignment="1" applyProtection="1">
      <alignment horizontal="center" vertical="center"/>
      <protection locked="0"/>
    </xf>
    <xf numFmtId="0" fontId="12" fillId="15" borderId="8" xfId="0" applyFont="1" applyFill="1" applyBorder="1" applyAlignment="1" applyProtection="1">
      <alignment horizontal="center" vertical="center" wrapText="1" readingOrder="1"/>
      <protection locked="0"/>
    </xf>
    <xf numFmtId="187" fontId="12" fillId="53" borderId="8" xfId="3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87" fontId="5" fillId="17" borderId="8" xfId="3" applyNumberFormat="1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/>
    </xf>
    <xf numFmtId="187" fontId="5" fillId="33" borderId="20" xfId="4" applyNumberFormat="1" applyFont="1" applyFill="1" applyBorder="1" applyAlignment="1">
      <alignment horizontal="center" vertical="top"/>
    </xf>
    <xf numFmtId="187" fontId="5" fillId="33" borderId="21" xfId="4" applyNumberFormat="1" applyFont="1" applyFill="1" applyBorder="1" applyAlignment="1">
      <alignment horizontal="center" vertical="top"/>
    </xf>
    <xf numFmtId="187" fontId="5" fillId="33" borderId="22" xfId="4" applyNumberFormat="1" applyFont="1" applyFill="1" applyBorder="1" applyAlignment="1">
      <alignment horizontal="center" vertical="top"/>
    </xf>
    <xf numFmtId="0" fontId="4" fillId="11" borderId="8" xfId="0" applyFont="1" applyFill="1" applyBorder="1" applyAlignment="1">
      <alignment horizontal="center"/>
    </xf>
    <xf numFmtId="0" fontId="5" fillId="15" borderId="8" xfId="0" applyNumberFormat="1" applyFont="1" applyFill="1" applyBorder="1" applyAlignment="1" applyProtection="1">
      <alignment horizontal="center" vertical="center"/>
      <protection locked="0"/>
    </xf>
    <xf numFmtId="0" fontId="5" fillId="15" borderId="8" xfId="0" applyFont="1" applyFill="1" applyBorder="1" applyAlignment="1" applyProtection="1">
      <alignment horizontal="left" vertical="center"/>
      <protection locked="0"/>
    </xf>
    <xf numFmtId="11" fontId="5" fillId="15" borderId="8" xfId="0" applyNumberFormat="1" applyFont="1" applyFill="1" applyBorder="1" applyAlignment="1" applyProtection="1">
      <alignment horizontal="center" vertical="center"/>
      <protection locked="0"/>
    </xf>
    <xf numFmtId="0" fontId="5" fillId="15" borderId="8" xfId="0" applyFont="1" applyFill="1" applyBorder="1" applyAlignment="1">
      <alignment horizontal="center" vertical="center"/>
    </xf>
    <xf numFmtId="0" fontId="5" fillId="15" borderId="8" xfId="0" applyFont="1" applyFill="1" applyBorder="1" applyAlignment="1" applyProtection="1">
      <alignment horizontal="center" vertical="top"/>
      <protection locked="0"/>
    </xf>
    <xf numFmtId="0" fontId="5" fillId="15" borderId="8" xfId="0" applyFont="1" applyFill="1" applyBorder="1" applyAlignment="1" applyProtection="1">
      <alignment horizontal="center" vertical="center" wrapText="1"/>
      <protection locked="0"/>
    </xf>
    <xf numFmtId="0" fontId="16" fillId="15" borderId="8" xfId="0" applyFont="1" applyFill="1" applyBorder="1" applyAlignment="1" applyProtection="1">
      <alignment horizontal="center" vertical="center" wrapText="1" readingOrder="1"/>
      <protection locked="0"/>
    </xf>
    <xf numFmtId="0" fontId="16" fillId="15" borderId="8" xfId="0" applyFont="1" applyFill="1" applyBorder="1" applyAlignment="1">
      <alignment horizontal="center" vertical="center" wrapText="1" readingOrder="1"/>
    </xf>
    <xf numFmtId="0" fontId="16" fillId="15" borderId="8" xfId="0" applyFont="1" applyFill="1" applyBorder="1" applyAlignment="1" applyProtection="1">
      <alignment horizontal="left" vertical="center"/>
      <protection locked="0"/>
    </xf>
    <xf numFmtId="11" fontId="11" fillId="15" borderId="8" xfId="0" applyNumberFormat="1" applyFont="1" applyFill="1" applyBorder="1" applyAlignment="1" applyProtection="1">
      <alignment horizontal="center" vertical="center"/>
      <protection locked="0"/>
    </xf>
    <xf numFmtId="0" fontId="11" fillId="15" borderId="8" xfId="0" applyFont="1" applyFill="1" applyBorder="1" applyAlignment="1" applyProtection="1">
      <alignment horizontal="center" vertical="center"/>
      <protection locked="0"/>
    </xf>
    <xf numFmtId="0" fontId="11" fillId="15" borderId="8" xfId="0" applyFont="1" applyFill="1" applyBorder="1" applyAlignment="1" applyProtection="1">
      <alignment horizontal="center" vertical="center" readingOrder="1"/>
      <protection locked="0"/>
    </xf>
    <xf numFmtId="0" fontId="12" fillId="15" borderId="8" xfId="0" applyFont="1" applyFill="1" applyBorder="1" applyAlignment="1">
      <alignment horizontal="center" vertical="center" readingOrder="1"/>
    </xf>
    <xf numFmtId="187" fontId="15" fillId="33" borderId="20" xfId="4" applyNumberFormat="1" applyFont="1" applyFill="1" applyBorder="1" applyAlignment="1">
      <alignment horizontal="center" vertical="top"/>
    </xf>
    <xf numFmtId="187" fontId="15" fillId="33" borderId="21" xfId="4" applyNumberFormat="1" applyFont="1" applyFill="1" applyBorder="1" applyAlignment="1">
      <alignment horizontal="center" vertical="top"/>
    </xf>
    <xf numFmtId="187" fontId="15" fillId="33" borderId="22" xfId="4" applyNumberFormat="1" applyFont="1" applyFill="1" applyBorder="1" applyAlignment="1">
      <alignment horizontal="center" vertical="top"/>
    </xf>
    <xf numFmtId="0" fontId="34" fillId="38" borderId="8" xfId="0" applyFont="1" applyFill="1" applyBorder="1" applyAlignment="1">
      <alignment horizontal="center"/>
    </xf>
    <xf numFmtId="11" fontId="15" fillId="15" borderId="8" xfId="0" applyNumberFormat="1" applyFont="1" applyFill="1" applyBorder="1" applyAlignment="1" applyProtection="1">
      <alignment horizontal="center" vertical="top"/>
      <protection locked="0"/>
    </xf>
    <xf numFmtId="0" fontId="15" fillId="15" borderId="8" xfId="0" applyFont="1" applyFill="1" applyBorder="1" applyAlignment="1" applyProtection="1">
      <alignment horizontal="center" vertical="top" wrapText="1" readingOrder="1"/>
      <protection locked="0"/>
    </xf>
    <xf numFmtId="0" fontId="16" fillId="15" borderId="8" xfId="0" applyFont="1" applyFill="1" applyBorder="1" applyAlignment="1">
      <alignment horizontal="center" vertical="top" wrapText="1" readingOrder="1"/>
    </xf>
    <xf numFmtId="0" fontId="30" fillId="0" borderId="0" xfId="0" applyFont="1" applyBorder="1" applyAlignment="1">
      <alignment horizontal="left"/>
    </xf>
    <xf numFmtId="187" fontId="3" fillId="17" borderId="8" xfId="3" applyNumberFormat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wrapText="1"/>
    </xf>
    <xf numFmtId="0" fontId="30" fillId="38" borderId="8" xfId="0" applyFont="1" applyFill="1" applyBorder="1" applyAlignment="1">
      <alignment horizontal="center"/>
    </xf>
    <xf numFmtId="11" fontId="3" fillId="15" borderId="8" xfId="0" applyNumberFormat="1" applyFont="1" applyFill="1" applyBorder="1" applyAlignment="1" applyProtection="1">
      <alignment horizontal="center"/>
      <protection locked="0"/>
    </xf>
    <xf numFmtId="0" fontId="5" fillId="15" borderId="8" xfId="0" applyFont="1" applyFill="1" applyBorder="1" applyAlignment="1">
      <alignment horizontal="center"/>
    </xf>
    <xf numFmtId="0" fontId="3" fillId="15" borderId="8" xfId="0" applyFont="1" applyFill="1" applyBorder="1" applyAlignment="1" applyProtection="1">
      <alignment horizontal="center"/>
      <protection locked="0"/>
    </xf>
    <xf numFmtId="0" fontId="3" fillId="15" borderId="8" xfId="0" applyFont="1" applyFill="1" applyBorder="1" applyAlignment="1" applyProtection="1">
      <alignment horizontal="center" wrapText="1" readingOrder="1"/>
      <protection locked="0"/>
    </xf>
    <xf numFmtId="0" fontId="5" fillId="15" borderId="8" xfId="0" applyFont="1" applyFill="1" applyBorder="1" applyAlignment="1">
      <alignment horizontal="center" wrapText="1" readingOrder="1"/>
    </xf>
    <xf numFmtId="3" fontId="34" fillId="15" borderId="8" xfId="0" applyNumberFormat="1" applyFont="1" applyFill="1" applyBorder="1" applyAlignment="1">
      <alignment horizontal="center"/>
    </xf>
    <xf numFmtId="0" fontId="34" fillId="15" borderId="8" xfId="0" applyFont="1" applyFill="1" applyBorder="1" applyAlignment="1">
      <alignment horizontal="center"/>
    </xf>
    <xf numFmtId="11" fontId="15" fillId="15" borderId="8" xfId="0" applyNumberFormat="1" applyFont="1" applyFill="1" applyBorder="1" applyAlignment="1" applyProtection="1">
      <alignment vertical="top"/>
      <protection locked="0"/>
    </xf>
    <xf numFmtId="0" fontId="16" fillId="15" borderId="8" xfId="0" applyFont="1" applyFill="1" applyBorder="1" applyAlignment="1">
      <alignment vertical="top"/>
    </xf>
    <xf numFmtId="0" fontId="16" fillId="38" borderId="8" xfId="0" applyFont="1" applyFill="1" applyBorder="1" applyAlignment="1">
      <alignment horizontal="center"/>
    </xf>
    <xf numFmtId="11" fontId="16" fillId="15" borderId="8" xfId="0" applyNumberFormat="1" applyFont="1" applyFill="1" applyBorder="1" applyAlignment="1" applyProtection="1">
      <alignment vertical="top" wrapText="1"/>
      <protection locked="0"/>
    </xf>
    <xf numFmtId="0" fontId="16" fillId="15" borderId="8" xfId="0" applyFont="1" applyFill="1" applyBorder="1" applyAlignment="1">
      <alignment vertical="top" wrapText="1"/>
    </xf>
    <xf numFmtId="0" fontId="16" fillId="15" borderId="8" xfId="0" applyFont="1" applyFill="1" applyBorder="1" applyAlignment="1" applyProtection="1">
      <alignment horizontal="center" vertical="top" wrapText="1" readingOrder="1"/>
      <protection locked="0"/>
    </xf>
    <xf numFmtId="0" fontId="12" fillId="15" borderId="8" xfId="0" applyFont="1" applyFill="1" applyBorder="1" applyAlignment="1" applyProtection="1">
      <alignment horizontal="center"/>
      <protection locked="0"/>
    </xf>
    <xf numFmtId="0" fontId="72" fillId="11" borderId="8" xfId="0" applyFont="1" applyFill="1" applyBorder="1" applyAlignment="1">
      <alignment horizontal="left" wrapText="1"/>
    </xf>
    <xf numFmtId="11" fontId="16" fillId="15" borderId="8" xfId="0" applyNumberFormat="1" applyFont="1" applyFill="1" applyBorder="1" applyAlignment="1" applyProtection="1">
      <alignment horizontal="left"/>
      <protection locked="0"/>
    </xf>
    <xf numFmtId="0" fontId="16" fillId="15" borderId="8" xfId="0" applyFont="1" applyFill="1" applyBorder="1" applyAlignment="1">
      <alignment horizontal="left"/>
    </xf>
    <xf numFmtId="0" fontId="16" fillId="15" borderId="8" xfId="0" applyFont="1" applyFill="1" applyBorder="1" applyAlignment="1" applyProtection="1">
      <alignment horizontal="center"/>
      <protection locked="0"/>
    </xf>
    <xf numFmtId="0" fontId="16" fillId="15" borderId="8" xfId="0" applyFont="1" applyFill="1" applyBorder="1" applyAlignment="1" applyProtection="1">
      <alignment horizontal="center" wrapText="1" readingOrder="1"/>
      <protection locked="0"/>
    </xf>
    <xf numFmtId="0" fontId="16" fillId="15" borderId="8" xfId="0" applyFont="1" applyFill="1" applyBorder="1" applyAlignment="1">
      <alignment horizontal="center" wrapText="1" readingOrder="1"/>
    </xf>
    <xf numFmtId="0" fontId="16" fillId="15" borderId="8" xfId="0" applyFont="1" applyFill="1" applyBorder="1" applyAlignment="1" applyProtection="1">
      <alignment horizontal="left"/>
      <protection locked="0"/>
    </xf>
    <xf numFmtId="0" fontId="12" fillId="0" borderId="8" xfId="0" applyFont="1" applyFill="1" applyBorder="1" applyAlignment="1">
      <alignment horizontal="center" wrapText="1"/>
    </xf>
    <xf numFmtId="0" fontId="40" fillId="34" borderId="8" xfId="0" applyFont="1" applyFill="1" applyBorder="1" applyAlignment="1">
      <alignment horizontal="center"/>
    </xf>
    <xf numFmtId="0" fontId="15" fillId="15" borderId="8" xfId="0" applyFont="1" applyFill="1" applyBorder="1" applyAlignment="1" applyProtection="1">
      <alignment horizontal="center" vertical="top" readingOrder="1"/>
      <protection locked="0"/>
    </xf>
    <xf numFmtId="0" fontId="16" fillId="15" borderId="8" xfId="0" applyFont="1" applyFill="1" applyBorder="1" applyAlignment="1">
      <alignment horizontal="center" vertical="top" readingOrder="1"/>
    </xf>
    <xf numFmtId="0" fontId="16" fillId="15" borderId="0" xfId="0" applyFont="1" applyFill="1" applyBorder="1" applyAlignment="1">
      <alignment horizontal="center" vertical="center"/>
    </xf>
    <xf numFmtId="0" fontId="12" fillId="21" borderId="8" xfId="0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 vertical="center"/>
    </xf>
    <xf numFmtId="11" fontId="12" fillId="21" borderId="8" xfId="0" applyNumberFormat="1" applyFont="1" applyFill="1" applyBorder="1" applyAlignment="1">
      <alignment horizontal="center" vertical="center"/>
    </xf>
    <xf numFmtId="0" fontId="12" fillId="21" borderId="8" xfId="0" applyFont="1" applyFill="1" applyBorder="1" applyAlignment="1">
      <alignment horizontal="center" vertical="center" wrapText="1" readingOrder="1"/>
    </xf>
    <xf numFmtId="11" fontId="16" fillId="15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15" borderId="8" xfId="0" applyFont="1" applyFill="1" applyBorder="1" applyAlignment="1">
      <alignment horizontal="center" vertical="center" wrapText="1"/>
    </xf>
    <xf numFmtId="0" fontId="55" fillId="15" borderId="0" xfId="0" applyFont="1" applyFill="1" applyBorder="1" applyAlignment="1">
      <alignment horizontal="center" vertical="center"/>
    </xf>
    <xf numFmtId="0" fontId="39" fillId="11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 applyProtection="1">
      <alignment horizontal="center" vertical="center"/>
      <protection locked="0"/>
    </xf>
    <xf numFmtId="0" fontId="15" fillId="15" borderId="8" xfId="0" applyFont="1" applyFill="1" applyBorder="1" applyAlignment="1" applyProtection="1">
      <alignment horizontal="center" vertical="center" wrapText="1" readingOrder="1"/>
      <protection locked="0"/>
    </xf>
    <xf numFmtId="0" fontId="15" fillId="15" borderId="19" xfId="0" applyFont="1" applyFill="1" applyBorder="1" applyAlignment="1" applyProtection="1">
      <alignment horizontal="center" vertical="center" wrapText="1"/>
      <protection locked="0"/>
    </xf>
    <xf numFmtId="0" fontId="15" fillId="15" borderId="16" xfId="0" applyFont="1" applyFill="1" applyBorder="1" applyAlignment="1" applyProtection="1">
      <alignment horizontal="center" vertical="center" wrapText="1"/>
      <protection locked="0"/>
    </xf>
    <xf numFmtId="0" fontId="34" fillId="11" borderId="8" xfId="0" applyFont="1" applyFill="1" applyBorder="1" applyAlignment="1">
      <alignment horizontal="left" vertical="center" wrapText="1"/>
    </xf>
    <xf numFmtId="11" fontId="15" fillId="15" borderId="8" xfId="0" applyNumberFormat="1" applyFont="1" applyFill="1" applyBorder="1" applyAlignment="1" applyProtection="1">
      <alignment horizontal="center" vertical="center" wrapText="1"/>
      <protection locked="0"/>
    </xf>
    <xf numFmtId="11" fontId="15" fillId="15" borderId="8" xfId="0" applyNumberFormat="1" applyFont="1" applyFill="1" applyBorder="1" applyAlignment="1" applyProtection="1">
      <alignment horizontal="left" vertical="center"/>
      <protection locked="0"/>
    </xf>
    <xf numFmtId="0" fontId="16" fillId="15" borderId="8" xfId="0" applyFont="1" applyFill="1" applyBorder="1" applyAlignment="1">
      <alignment horizontal="left" vertical="center"/>
    </xf>
    <xf numFmtId="0" fontId="19" fillId="15" borderId="0" xfId="2" applyFont="1" applyFill="1" applyBorder="1" applyAlignment="1" applyProtection="1">
      <alignment horizontal="center" vertical="top"/>
      <protection locked="0"/>
    </xf>
    <xf numFmtId="187" fontId="15" fillId="17" borderId="22" xfId="3" applyNumberFormat="1" applyFont="1" applyFill="1" applyBorder="1" applyAlignment="1">
      <alignment horizontal="center" vertical="center"/>
    </xf>
    <xf numFmtId="0" fontId="11" fillId="15" borderId="8" xfId="0" applyFont="1" applyFill="1" applyBorder="1" applyAlignment="1" applyProtection="1">
      <alignment horizontal="center" vertical="top"/>
      <protection locked="0"/>
    </xf>
    <xf numFmtId="11" fontId="11" fillId="15" borderId="8" xfId="0" applyNumberFormat="1" applyFont="1" applyFill="1" applyBorder="1" applyAlignment="1" applyProtection="1">
      <alignment horizontal="center" vertical="top"/>
      <protection locked="0"/>
    </xf>
    <xf numFmtId="0" fontId="11" fillId="15" borderId="19" xfId="0" applyFont="1" applyFill="1" applyBorder="1" applyAlignment="1" applyProtection="1">
      <alignment horizontal="center" vertical="top" wrapText="1" readingOrder="1"/>
      <protection locked="0"/>
    </xf>
    <xf numFmtId="0" fontId="11" fillId="15" borderId="16" xfId="0" applyFont="1" applyFill="1" applyBorder="1" applyAlignment="1" applyProtection="1">
      <alignment horizontal="center" vertical="top" wrapText="1" readingOrder="1"/>
      <protection locked="0"/>
    </xf>
    <xf numFmtId="187" fontId="19" fillId="17" borderId="16" xfId="3" applyNumberFormat="1" applyFont="1" applyFill="1" applyBorder="1" applyAlignment="1">
      <alignment horizontal="center" vertical="center"/>
    </xf>
    <xf numFmtId="0" fontId="64" fillId="17" borderId="16" xfId="0" applyFont="1" applyFill="1" applyBorder="1" applyAlignment="1">
      <alignment horizontal="center"/>
    </xf>
    <xf numFmtId="187" fontId="18" fillId="15" borderId="8" xfId="3" applyNumberFormat="1" applyFont="1" applyFill="1" applyBorder="1" applyAlignment="1">
      <alignment horizontal="center" vertical="top"/>
    </xf>
    <xf numFmtId="11" fontId="19" fillId="17" borderId="8" xfId="0" applyNumberFormat="1" applyFont="1" applyFill="1" applyBorder="1" applyAlignment="1" applyProtection="1">
      <alignment horizontal="center" vertical="center" shrinkToFit="1"/>
      <protection locked="0"/>
    </xf>
    <xf numFmtId="0" fontId="64" fillId="17" borderId="8" xfId="0" applyFont="1" applyFill="1" applyBorder="1" applyAlignment="1">
      <alignment horizontal="center" vertical="center" shrinkToFit="1"/>
    </xf>
    <xf numFmtId="0" fontId="43" fillId="17" borderId="16" xfId="0" applyFont="1" applyFill="1" applyBorder="1" applyAlignment="1">
      <alignment horizontal="center" vertical="center"/>
    </xf>
    <xf numFmtId="0" fontId="19" fillId="17" borderId="8" xfId="0" applyFont="1" applyFill="1" applyBorder="1" applyAlignment="1" applyProtection="1">
      <alignment horizontal="center" vertical="center" wrapText="1"/>
      <protection locked="0"/>
    </xf>
    <xf numFmtId="0" fontId="43" fillId="17" borderId="8" xfId="0" applyFont="1" applyFill="1" applyBorder="1" applyAlignment="1">
      <alignment horizontal="center" vertical="center" wrapText="1"/>
    </xf>
    <xf numFmtId="0" fontId="19" fillId="17" borderId="8" xfId="0" applyFont="1" applyFill="1" applyBorder="1" applyAlignment="1" applyProtection="1">
      <alignment horizontal="center" vertical="center"/>
      <protection locked="0"/>
    </xf>
    <xf numFmtId="187" fontId="15" fillId="17" borderId="16" xfId="3" applyNumberFormat="1" applyFont="1" applyFill="1" applyBorder="1" applyAlignment="1">
      <alignment horizontal="center" vertical="center"/>
    </xf>
    <xf numFmtId="0" fontId="16" fillId="17" borderId="16" xfId="0" applyFont="1" applyFill="1" applyBorder="1" applyAlignment="1">
      <alignment horizontal="center"/>
    </xf>
    <xf numFmtId="187" fontId="12" fillId="15" borderId="8" xfId="3" applyNumberFormat="1" applyFont="1" applyFill="1" applyBorder="1" applyAlignment="1">
      <alignment horizontal="center" vertical="center"/>
    </xf>
    <xf numFmtId="11" fontId="15" fillId="17" borderId="8" xfId="0" applyNumberFormat="1" applyFont="1" applyFill="1" applyBorder="1" applyAlignment="1" applyProtection="1">
      <alignment horizontal="center" vertical="center" shrinkToFit="1"/>
      <protection locked="0"/>
    </xf>
    <xf numFmtId="0" fontId="16" fillId="17" borderId="8" xfId="0" applyFont="1" applyFill="1" applyBorder="1" applyAlignment="1">
      <alignment horizontal="center" vertical="center" shrinkToFit="1"/>
    </xf>
    <xf numFmtId="0" fontId="40" fillId="17" borderId="16" xfId="0" applyFont="1" applyFill="1" applyBorder="1" applyAlignment="1">
      <alignment horizontal="center" vertical="center"/>
    </xf>
    <xf numFmtId="0" fontId="15" fillId="17" borderId="8" xfId="0" applyFont="1" applyFill="1" applyBorder="1" applyAlignment="1" applyProtection="1">
      <alignment horizontal="center" vertical="center" wrapText="1"/>
      <protection locked="0"/>
    </xf>
    <xf numFmtId="0" fontId="40" fillId="17" borderId="8" xfId="0" applyFont="1" applyFill="1" applyBorder="1" applyAlignment="1">
      <alignment horizontal="center" vertical="center" wrapText="1"/>
    </xf>
    <xf numFmtId="0" fontId="15" fillId="17" borderId="8" xfId="0" applyFont="1" applyFill="1" applyBorder="1" applyAlignment="1" applyProtection="1">
      <alignment horizontal="center" vertical="center"/>
      <protection locked="0"/>
    </xf>
    <xf numFmtId="187" fontId="15" fillId="17" borderId="18" xfId="3" applyNumberFormat="1" applyFont="1" applyFill="1" applyBorder="1" applyAlignment="1">
      <alignment horizontal="center" vertical="center"/>
    </xf>
    <xf numFmtId="0" fontId="40" fillId="17" borderId="8" xfId="0" applyFont="1" applyFill="1" applyBorder="1" applyAlignment="1">
      <alignment horizontal="center" vertical="center"/>
    </xf>
    <xf numFmtId="0" fontId="39" fillId="11" borderId="8" xfId="0" applyFont="1" applyFill="1" applyBorder="1" applyAlignment="1">
      <alignment horizontal="center" vertical="top"/>
    </xf>
    <xf numFmtId="0" fontId="34" fillId="0" borderId="0" xfId="0" applyFont="1" applyBorder="1" applyAlignment="1">
      <alignment horizontal="left" vertical="top"/>
    </xf>
    <xf numFmtId="187" fontId="15" fillId="17" borderId="8" xfId="3" applyNumberFormat="1" applyFont="1" applyFill="1" applyBorder="1" applyAlignment="1">
      <alignment horizontal="center" vertical="top"/>
    </xf>
    <xf numFmtId="0" fontId="16" fillId="17" borderId="8" xfId="0" applyFont="1" applyFill="1" applyBorder="1" applyAlignment="1">
      <alignment horizontal="center" vertical="top"/>
    </xf>
    <xf numFmtId="187" fontId="12" fillId="34" borderId="8" xfId="3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 applyProtection="1">
      <alignment horizontal="center" wrapText="1" readingOrder="1"/>
      <protection locked="0"/>
    </xf>
    <xf numFmtId="0" fontId="12" fillId="19" borderId="8" xfId="0" applyFont="1" applyFill="1" applyBorder="1" applyAlignment="1">
      <alignment horizontal="center"/>
    </xf>
    <xf numFmtId="0" fontId="16" fillId="15" borderId="19" xfId="0" applyFont="1" applyFill="1" applyBorder="1" applyAlignment="1" applyProtection="1">
      <alignment horizontal="center" vertical="center" wrapText="1" readingOrder="1"/>
      <protection locked="0"/>
    </xf>
    <xf numFmtId="0" fontId="16" fillId="15" borderId="16" xfId="0" applyFont="1" applyFill="1" applyBorder="1" applyAlignment="1" applyProtection="1">
      <alignment horizontal="center" vertical="center" wrapText="1" readingOrder="1"/>
      <protection locked="0"/>
    </xf>
    <xf numFmtId="11" fontId="16" fillId="15" borderId="19" xfId="0" applyNumberFormat="1" applyFont="1" applyFill="1" applyBorder="1" applyAlignment="1" applyProtection="1">
      <alignment horizontal="center" vertical="center"/>
      <protection locked="0"/>
    </xf>
    <xf numFmtId="11" fontId="16" fillId="15" borderId="16" xfId="0" applyNumberFormat="1" applyFont="1" applyFill="1" applyBorder="1" applyAlignment="1" applyProtection="1">
      <alignment horizontal="center" vertical="center"/>
      <protection locked="0"/>
    </xf>
    <xf numFmtId="0" fontId="16" fillId="15" borderId="19" xfId="0" applyFont="1" applyFill="1" applyBorder="1" applyAlignment="1" applyProtection="1">
      <alignment horizontal="center" vertical="center" wrapText="1"/>
      <protection locked="0"/>
    </xf>
    <xf numFmtId="0" fontId="16" fillId="15" borderId="16" xfId="0" applyFont="1" applyFill="1" applyBorder="1" applyAlignment="1" applyProtection="1">
      <alignment horizontal="center" vertical="center" wrapText="1"/>
      <protection locked="0"/>
    </xf>
    <xf numFmtId="0" fontId="12" fillId="11" borderId="8" xfId="0" applyFont="1" applyFill="1" applyBorder="1" applyAlignment="1">
      <alignment horizontal="center" vertical="top"/>
    </xf>
    <xf numFmtId="11" fontId="15" fillId="11" borderId="8" xfId="0" applyNumberFormat="1" applyFont="1" applyFill="1" applyBorder="1" applyAlignment="1" applyProtection="1">
      <alignment horizontal="center" vertical="top"/>
      <protection locked="0"/>
    </xf>
    <xf numFmtId="0" fontId="15" fillId="11" borderId="8" xfId="0" applyFont="1" applyFill="1" applyBorder="1" applyAlignment="1" applyProtection="1">
      <alignment horizontal="center" vertical="top"/>
      <protection locked="0"/>
    </xf>
    <xf numFmtId="0" fontId="15" fillId="11" borderId="8" xfId="0" applyFont="1" applyFill="1" applyBorder="1" applyAlignment="1" applyProtection="1">
      <alignment horizontal="center" vertical="top" wrapText="1" readingOrder="1"/>
      <protection locked="0"/>
    </xf>
    <xf numFmtId="0" fontId="15" fillId="11" borderId="8" xfId="0" applyFont="1" applyFill="1" applyBorder="1" applyAlignment="1" applyProtection="1">
      <alignment horizontal="center" vertical="top" wrapText="1"/>
      <protection locked="0"/>
    </xf>
    <xf numFmtId="187" fontId="16" fillId="15" borderId="8" xfId="3" applyNumberFormat="1" applyFont="1" applyFill="1" applyBorder="1" applyAlignment="1">
      <alignment horizontal="center" vertical="top"/>
    </xf>
    <xf numFmtId="0" fontId="11" fillId="15" borderId="8" xfId="0" applyFont="1" applyFill="1" applyBorder="1" applyAlignment="1" applyProtection="1">
      <alignment horizontal="justify" readingOrder="1"/>
      <protection locked="0"/>
    </xf>
    <xf numFmtId="0" fontId="12" fillId="15" borderId="8" xfId="0" applyFont="1" applyFill="1" applyBorder="1" applyAlignment="1">
      <alignment horizontal="justify" readingOrder="1"/>
    </xf>
    <xf numFmtId="0" fontId="15" fillId="17" borderId="19" xfId="0" applyFont="1" applyFill="1" applyBorder="1" applyAlignment="1" applyProtection="1">
      <alignment horizontal="center" vertical="center" wrapText="1"/>
      <protection locked="0"/>
    </xf>
    <xf numFmtId="0" fontId="15" fillId="17" borderId="16" xfId="0" applyFont="1" applyFill="1" applyBorder="1" applyAlignment="1" applyProtection="1">
      <alignment horizontal="center" vertical="center" wrapText="1"/>
      <protection locked="0"/>
    </xf>
    <xf numFmtId="0" fontId="34" fillId="18" borderId="8" xfId="0" applyFont="1" applyFill="1" applyBorder="1" applyAlignment="1">
      <alignment horizontal="center"/>
    </xf>
    <xf numFmtId="11" fontId="3" fillId="17" borderId="8" xfId="0" applyNumberFormat="1" applyFont="1" applyFill="1" applyBorder="1" applyAlignment="1" applyProtection="1">
      <alignment horizontal="center" vertical="center" shrinkToFit="1"/>
      <protection locked="0"/>
    </xf>
    <xf numFmtId="0" fontId="5" fillId="17" borderId="8" xfId="0" applyFont="1" applyFill="1" applyBorder="1" applyAlignment="1">
      <alignment horizontal="center" vertical="center" shrinkToFit="1"/>
    </xf>
    <xf numFmtId="0" fontId="33" fillId="17" borderId="8" xfId="0" applyFont="1" applyFill="1" applyBorder="1" applyAlignment="1">
      <alignment horizontal="center" vertical="center"/>
    </xf>
    <xf numFmtId="0" fontId="3" fillId="17" borderId="8" xfId="0" applyFont="1" applyFill="1" applyBorder="1" applyAlignment="1" applyProtection="1">
      <alignment horizontal="center" vertical="center" wrapText="1"/>
      <protection locked="0"/>
    </xf>
    <xf numFmtId="0" fontId="33" fillId="17" borderId="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 applyProtection="1">
      <alignment horizontal="center" vertical="center" wrapText="1"/>
      <protection locked="0"/>
    </xf>
    <xf numFmtId="0" fontId="3" fillId="17" borderId="16" xfId="0" applyFont="1" applyFill="1" applyBorder="1" applyAlignment="1" applyProtection="1">
      <alignment horizontal="center" vertical="center" wrapText="1"/>
      <protection locked="0"/>
    </xf>
    <xf numFmtId="0" fontId="3" fillId="17" borderId="8" xfId="0" applyFont="1" applyFill="1" applyBorder="1" applyAlignment="1" applyProtection="1">
      <alignment horizontal="center" vertical="center"/>
      <protection locked="0"/>
    </xf>
    <xf numFmtId="187" fontId="3" fillId="33" borderId="8" xfId="4" applyNumberFormat="1" applyFont="1" applyFill="1" applyBorder="1" applyAlignment="1">
      <alignment horizontal="center" vertical="top"/>
    </xf>
    <xf numFmtId="0" fontId="3" fillId="17" borderId="8" xfId="0" applyFont="1" applyFill="1" applyBorder="1" applyAlignment="1" applyProtection="1">
      <alignment horizontal="left" vertical="center"/>
      <protection locked="0"/>
    </xf>
    <xf numFmtId="0" fontId="34" fillId="17" borderId="8" xfId="0" applyFont="1" applyFill="1" applyBorder="1" applyAlignment="1">
      <alignment horizontal="center"/>
    </xf>
    <xf numFmtId="11" fontId="16" fillId="17" borderId="8" xfId="0" applyNumberFormat="1" applyFont="1" applyFill="1" applyBorder="1" applyAlignment="1" applyProtection="1">
      <alignment horizontal="center" vertical="center" shrinkToFit="1"/>
      <protection locked="0"/>
    </xf>
    <xf numFmtId="0" fontId="16" fillId="17" borderId="8" xfId="0" applyFont="1" applyFill="1" applyBorder="1" applyAlignment="1">
      <alignment horizontal="center" vertical="center"/>
    </xf>
    <xf numFmtId="0" fontId="16" fillId="17" borderId="8" xfId="0" applyFont="1" applyFill="1" applyBorder="1" applyAlignment="1" applyProtection="1">
      <alignment horizontal="center" vertical="center" wrapText="1"/>
      <protection locked="0"/>
    </xf>
    <xf numFmtId="0" fontId="16" fillId="17" borderId="8" xfId="0" applyFont="1" applyFill="1" applyBorder="1" applyAlignment="1">
      <alignment horizontal="center" vertical="center" wrapText="1"/>
    </xf>
    <xf numFmtId="0" fontId="16" fillId="17" borderId="8" xfId="0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>
      <alignment horizontal="center" vertical="top" wrapText="1" shrinkToFit="1"/>
    </xf>
    <xf numFmtId="0" fontId="12" fillId="0" borderId="0" xfId="0" applyFont="1" applyBorder="1" applyAlignment="1">
      <alignment horizontal="center" vertical="top" wrapText="1" shrinkToFit="1"/>
    </xf>
    <xf numFmtId="187" fontId="16" fillId="17" borderId="0" xfId="3" applyNumberFormat="1" applyFont="1" applyFill="1" applyBorder="1" applyAlignment="1">
      <alignment horizontal="center" vertical="center"/>
    </xf>
    <xf numFmtId="0" fontId="16" fillId="17" borderId="0" xfId="0" applyFont="1" applyFill="1" applyBorder="1" applyAlignment="1">
      <alignment horizontal="center"/>
    </xf>
    <xf numFmtId="0" fontId="18" fillId="15" borderId="8" xfId="0" applyFont="1" applyFill="1" applyBorder="1" applyAlignment="1">
      <alignment horizontal="center"/>
    </xf>
    <xf numFmtId="0" fontId="130" fillId="0" borderId="8" xfId="0" applyFont="1" applyBorder="1" applyAlignment="1">
      <alignment horizontal="left" vertical="top" wrapText="1"/>
    </xf>
    <xf numFmtId="0" fontId="130" fillId="0" borderId="8" xfId="0" applyFont="1" applyBorder="1" applyAlignment="1">
      <alignment vertical="top" wrapText="1"/>
    </xf>
    <xf numFmtId="0" fontId="135" fillId="17" borderId="8" xfId="0" applyFont="1" applyFill="1" applyBorder="1" applyAlignment="1">
      <alignment vertical="top" wrapText="1"/>
    </xf>
    <xf numFmtId="0" fontId="135" fillId="47" borderId="8" xfId="0" applyFont="1" applyFill="1" applyBorder="1" applyAlignment="1">
      <alignment vertical="top" wrapText="1"/>
    </xf>
    <xf numFmtId="0" fontId="129" fillId="0" borderId="32" xfId="0" applyFont="1" applyBorder="1"/>
    <xf numFmtId="0" fontId="118" fillId="35" borderId="0" xfId="0" applyFont="1" applyFill="1" applyAlignment="1">
      <alignment horizontal="center"/>
    </xf>
    <xf numFmtId="0" fontId="136" fillId="0" borderId="0" xfId="0" applyFont="1"/>
    <xf numFmtId="0" fontId="12" fillId="42" borderId="20" xfId="0" applyFont="1" applyFill="1" applyBorder="1" applyAlignment="1">
      <alignment vertical="top"/>
    </xf>
    <xf numFmtId="0" fontId="12" fillId="42" borderId="22" xfId="0" applyFont="1" applyFill="1" applyBorder="1" applyAlignment="1">
      <alignment vertical="top"/>
    </xf>
    <xf numFmtId="0" fontId="88" fillId="0" borderId="20" xfId="0" applyFont="1" applyBorder="1" applyAlignment="1">
      <alignment horizontal="left" vertical="top"/>
    </xf>
    <xf numFmtId="0" fontId="88" fillId="0" borderId="21" xfId="0" applyFont="1" applyBorder="1" applyAlignment="1">
      <alignment horizontal="left" vertical="top"/>
    </xf>
    <xf numFmtId="0" fontId="47" fillId="0" borderId="0" xfId="0" applyFont="1" applyAlignment="1">
      <alignment horizontal="left" vertical="top"/>
    </xf>
    <xf numFmtId="0" fontId="137" fillId="0" borderId="0" xfId="0" applyFont="1" applyAlignment="1">
      <alignment wrapText="1"/>
    </xf>
    <xf numFmtId="0" fontId="137" fillId="0" borderId="0" xfId="0" applyFont="1" applyAlignment="1">
      <alignment horizontal="center" vertical="center" wrapText="1"/>
    </xf>
    <xf numFmtId="0" fontId="137" fillId="0" borderId="0" xfId="0" applyFont="1"/>
    <xf numFmtId="0" fontId="116" fillId="38" borderId="5" xfId="0" applyFont="1" applyFill="1" applyBorder="1" applyAlignment="1">
      <alignment horizontal="center" vertical="center" wrapText="1"/>
    </xf>
    <xf numFmtId="0" fontId="116" fillId="38" borderId="5" xfId="0" applyFont="1" applyFill="1" applyBorder="1" applyAlignment="1">
      <alignment horizontal="center" vertical="center"/>
    </xf>
    <xf numFmtId="0" fontId="116" fillId="38" borderId="15" xfId="0" applyFont="1" applyFill="1" applyBorder="1" applyAlignment="1">
      <alignment horizontal="center" vertical="center" wrapText="1"/>
    </xf>
    <xf numFmtId="0" fontId="116" fillId="38" borderId="25" xfId="0" applyFont="1" applyFill="1" applyBorder="1" applyAlignment="1">
      <alignment horizontal="center" vertical="center"/>
    </xf>
    <xf numFmtId="0" fontId="116" fillId="38" borderId="3" xfId="0" applyFont="1" applyFill="1" applyBorder="1" applyAlignment="1">
      <alignment horizontal="center" vertical="center"/>
    </xf>
    <xf numFmtId="0" fontId="116" fillId="38" borderId="38" xfId="0" applyFont="1" applyFill="1" applyBorder="1" applyAlignment="1">
      <alignment horizontal="center" vertical="center"/>
    </xf>
    <xf numFmtId="0" fontId="137" fillId="0" borderId="0" xfId="0" applyFont="1" applyAlignment="1">
      <alignment horizontal="center"/>
    </xf>
    <xf numFmtId="0" fontId="116" fillId="38" borderId="7" xfId="0" applyFont="1" applyFill="1" applyBorder="1" applyAlignment="1">
      <alignment horizontal="center" vertical="center"/>
    </xf>
    <xf numFmtId="0" fontId="137" fillId="38" borderId="7" xfId="0" applyFont="1" applyFill="1" applyBorder="1" applyAlignment="1">
      <alignment horizontal="center" vertical="center"/>
    </xf>
    <xf numFmtId="0" fontId="116" fillId="38" borderId="2" xfId="0" applyFont="1" applyFill="1" applyBorder="1" applyAlignment="1">
      <alignment horizontal="center" vertical="center" wrapText="1"/>
    </xf>
    <xf numFmtId="0" fontId="116" fillId="38" borderId="39" xfId="0" applyFont="1" applyFill="1" applyBorder="1" applyAlignment="1">
      <alignment horizontal="center" vertical="center"/>
    </xf>
    <xf numFmtId="0" fontId="116" fillId="38" borderId="40" xfId="0" applyFont="1" applyFill="1" applyBorder="1" applyAlignment="1">
      <alignment horizontal="center" vertical="center"/>
    </xf>
    <xf numFmtId="0" fontId="131" fillId="38" borderId="41" xfId="0" applyFont="1" applyFill="1" applyBorder="1" applyAlignment="1">
      <alignment horizontal="center" vertical="center" wrapText="1"/>
    </xf>
    <xf numFmtId="0" fontId="130" fillId="38" borderId="42" xfId="0" applyFont="1" applyFill="1" applyBorder="1" applyAlignment="1">
      <alignment vertical="center" wrapText="1"/>
    </xf>
    <xf numFmtId="0" fontId="137" fillId="38" borderId="7" xfId="0" applyFont="1" applyFill="1" applyBorder="1" applyAlignment="1">
      <alignment horizontal="center" vertical="center" wrapText="1"/>
    </xf>
    <xf numFmtId="0" fontId="116" fillId="38" borderId="43" xfId="0" applyFont="1" applyFill="1" applyBorder="1" applyAlignment="1">
      <alignment horizontal="left" vertical="center"/>
    </xf>
    <xf numFmtId="0" fontId="116" fillId="38" borderId="43" xfId="0" applyFont="1" applyFill="1" applyBorder="1" applyAlignment="1">
      <alignment horizontal="left" wrapText="1"/>
    </xf>
    <xf numFmtId="0" fontId="116" fillId="38" borderId="10" xfId="0" applyFont="1" applyFill="1" applyBorder="1" applyAlignment="1">
      <alignment horizontal="center" vertical="center" wrapText="1"/>
    </xf>
    <xf numFmtId="0" fontId="137" fillId="38" borderId="44" xfId="0" applyFont="1" applyFill="1" applyBorder="1" applyAlignment="1">
      <alignment horizontal="center"/>
    </xf>
    <xf numFmtId="0" fontId="137" fillId="38" borderId="16" xfId="0" applyFont="1" applyFill="1" applyBorder="1" applyAlignment="1">
      <alignment horizontal="center"/>
    </xf>
    <xf numFmtId="0" fontId="137" fillId="38" borderId="45" xfId="0" applyFont="1" applyFill="1" applyBorder="1" applyAlignment="1">
      <alignment horizontal="center"/>
    </xf>
    <xf numFmtId="0" fontId="137" fillId="38" borderId="46" xfId="0" applyFont="1" applyFill="1" applyBorder="1" applyAlignment="1">
      <alignment horizontal="center" vertical="top"/>
    </xf>
    <xf numFmtId="0" fontId="137" fillId="38" borderId="47" xfId="0" applyFont="1" applyFill="1" applyBorder="1" applyAlignment="1">
      <alignment horizontal="center"/>
    </xf>
    <xf numFmtId="0" fontId="137" fillId="38" borderId="43" xfId="0" applyFont="1" applyFill="1" applyBorder="1" applyAlignment="1">
      <alignment horizontal="center" wrapText="1"/>
    </xf>
    <xf numFmtId="0" fontId="137" fillId="0" borderId="48" xfId="0" applyFont="1" applyFill="1" applyBorder="1" applyAlignment="1">
      <alignment horizontal="center" vertical="top"/>
    </xf>
    <xf numFmtId="0" fontId="137" fillId="0" borderId="43" xfId="0" applyFont="1" applyBorder="1" applyAlignment="1">
      <alignment vertical="top" wrapText="1"/>
    </xf>
    <xf numFmtId="0" fontId="137" fillId="0" borderId="10" xfId="0" applyFont="1" applyBorder="1" applyAlignment="1">
      <alignment horizontal="center" vertical="center" wrapText="1"/>
    </xf>
    <xf numFmtId="0" fontId="137" fillId="10" borderId="44" xfId="0" applyFont="1" applyFill="1" applyBorder="1" applyAlignment="1">
      <alignment vertical="top" wrapText="1"/>
    </xf>
    <xf numFmtId="0" fontId="137" fillId="10" borderId="16" xfId="0" applyFont="1" applyFill="1" applyBorder="1" applyAlignment="1">
      <alignment vertical="top" wrapText="1"/>
    </xf>
    <xf numFmtId="0" fontId="137" fillId="0" borderId="16" xfId="0" applyFont="1" applyBorder="1" applyAlignment="1">
      <alignment horizontal="center" vertical="top" wrapText="1"/>
    </xf>
    <xf numFmtId="2" fontId="137" fillId="0" borderId="45" xfId="0" applyNumberFormat="1" applyFont="1" applyBorder="1" applyAlignment="1">
      <alignment horizontal="center" vertical="top" wrapText="1"/>
    </xf>
    <xf numFmtId="0" fontId="137" fillId="10" borderId="46" xfId="0" applyFont="1" applyFill="1" applyBorder="1" applyAlignment="1">
      <alignment horizontal="center" vertical="top" wrapText="1"/>
    </xf>
    <xf numFmtId="0" fontId="137" fillId="0" borderId="49" xfId="0" applyFont="1" applyBorder="1" applyAlignment="1">
      <alignment vertical="top"/>
    </xf>
    <xf numFmtId="0" fontId="139" fillId="0" borderId="43" xfId="5" applyFont="1" applyBorder="1" applyAlignment="1">
      <alignment vertical="top" wrapText="1"/>
    </xf>
    <xf numFmtId="0" fontId="137" fillId="6" borderId="50" xfId="0" applyFont="1" applyFill="1" applyBorder="1" applyAlignment="1">
      <alignment horizontal="center" vertical="top"/>
    </xf>
    <xf numFmtId="0" fontId="137" fillId="0" borderId="51" xfId="0" applyFont="1" applyBorder="1" applyAlignment="1">
      <alignment vertical="top" wrapText="1"/>
    </xf>
    <xf numFmtId="0" fontId="137" fillId="0" borderId="21" xfId="0" applyFont="1" applyBorder="1" applyAlignment="1">
      <alignment horizontal="center" vertical="center" wrapText="1"/>
    </xf>
    <xf numFmtId="0" fontId="137" fillId="10" borderId="52" xfId="0" applyFont="1" applyFill="1" applyBorder="1" applyAlignment="1">
      <alignment vertical="top" wrapText="1"/>
    </xf>
    <xf numFmtId="0" fontId="137" fillId="10" borderId="8" xfId="0" applyFont="1" applyFill="1" applyBorder="1" applyAlignment="1">
      <alignment vertical="top" wrapText="1"/>
    </xf>
    <xf numFmtId="0" fontId="137" fillId="0" borderId="8" xfId="0" applyFont="1" applyBorder="1" applyAlignment="1">
      <alignment horizontal="center" vertical="top" wrapText="1"/>
    </xf>
    <xf numFmtId="2" fontId="137" fillId="0" borderId="53" xfId="0" applyNumberFormat="1" applyFont="1" applyBorder="1" applyAlignment="1">
      <alignment horizontal="center" vertical="top" wrapText="1"/>
    </xf>
    <xf numFmtId="0" fontId="137" fillId="10" borderId="54" xfId="0" applyFont="1" applyFill="1" applyBorder="1" applyAlignment="1">
      <alignment horizontal="center" vertical="top" wrapText="1"/>
    </xf>
    <xf numFmtId="0" fontId="137" fillId="0" borderId="55" xfId="0" applyFont="1" applyBorder="1" applyAlignment="1">
      <alignment vertical="top"/>
    </xf>
    <xf numFmtId="0" fontId="139" fillId="0" borderId="51" xfId="5" applyFont="1" applyBorder="1" applyAlignment="1">
      <alignment vertical="top" wrapText="1"/>
    </xf>
    <xf numFmtId="0" fontId="137" fillId="0" borderId="21" xfId="0" applyFont="1" applyBorder="1" applyAlignment="1">
      <alignment horizontal="center" vertical="top" wrapText="1"/>
    </xf>
    <xf numFmtId="0" fontId="137" fillId="0" borderId="50" xfId="0" applyFont="1" applyBorder="1" applyAlignment="1">
      <alignment horizontal="center" vertical="top"/>
    </xf>
    <xf numFmtId="0" fontId="140" fillId="0" borderId="51" xfId="0" applyFont="1" applyBorder="1" applyAlignment="1">
      <alignment vertical="top" wrapText="1"/>
    </xf>
    <xf numFmtId="0" fontId="137" fillId="0" borderId="54" xfId="0" applyFont="1" applyBorder="1" applyAlignment="1">
      <alignment horizontal="center" vertical="top" wrapText="1"/>
    </xf>
    <xf numFmtId="0" fontId="137" fillId="0" borderId="50" xfId="0" applyFont="1" applyFill="1" applyBorder="1" applyAlignment="1">
      <alignment horizontal="center" vertical="top"/>
    </xf>
    <xf numFmtId="0" fontId="116" fillId="38" borderId="50" xfId="0" applyFont="1" applyFill="1" applyBorder="1" applyAlignment="1">
      <alignment vertical="top" wrapText="1"/>
    </xf>
    <xf numFmtId="0" fontId="116" fillId="38" borderId="56" xfId="0" applyFont="1" applyFill="1" applyBorder="1" applyAlignment="1">
      <alignment horizontal="center" vertical="top" wrapText="1"/>
    </xf>
    <xf numFmtId="0" fontId="137" fillId="38" borderId="52" xfId="0" applyFont="1" applyFill="1" applyBorder="1" applyAlignment="1">
      <alignment horizontal="center" vertical="top"/>
    </xf>
    <xf numFmtId="0" fontId="137" fillId="38" borderId="8" xfId="0" applyFont="1" applyFill="1" applyBorder="1" applyAlignment="1">
      <alignment horizontal="center" vertical="top"/>
    </xf>
    <xf numFmtId="2" fontId="137" fillId="38" borderId="53" xfId="0" applyNumberFormat="1" applyFont="1" applyFill="1" applyBorder="1" applyAlignment="1">
      <alignment horizontal="center" vertical="top"/>
    </xf>
    <xf numFmtId="0" fontId="137" fillId="38" borderId="54" xfId="0" applyFont="1" applyFill="1" applyBorder="1" applyAlignment="1">
      <alignment horizontal="center" vertical="top"/>
    </xf>
    <xf numFmtId="0" fontId="137" fillId="38" borderId="55" xfId="0" applyFont="1" applyFill="1" applyBorder="1" applyAlignment="1">
      <alignment horizontal="center" vertical="top"/>
    </xf>
    <xf numFmtId="0" fontId="137" fillId="38" borderId="51" xfId="0" applyFont="1" applyFill="1" applyBorder="1" applyAlignment="1">
      <alignment horizontal="center" vertical="top" wrapText="1"/>
    </xf>
    <xf numFmtId="2" fontId="137" fillId="0" borderId="52" xfId="0" applyNumberFormat="1" applyFont="1" applyBorder="1" applyAlignment="1">
      <alignment horizontal="center" vertical="top" wrapText="1"/>
    </xf>
    <xf numFmtId="2" fontId="137" fillId="0" borderId="8" xfId="0" applyNumberFormat="1" applyFont="1" applyBorder="1" applyAlignment="1">
      <alignment horizontal="center" vertical="top" wrapText="1"/>
    </xf>
    <xf numFmtId="0" fontId="129" fillId="0" borderId="50" xfId="0" applyFont="1" applyBorder="1" applyAlignment="1">
      <alignment horizontal="center" vertical="top"/>
    </xf>
    <xf numFmtId="0" fontId="137" fillId="60" borderId="50" xfId="0" applyFont="1" applyFill="1" applyBorder="1" applyAlignment="1">
      <alignment horizontal="center" vertical="top"/>
    </xf>
    <xf numFmtId="0" fontId="137" fillId="60" borderId="51" xfId="0" applyFont="1" applyFill="1" applyBorder="1" applyAlignment="1">
      <alignment vertical="top" wrapText="1"/>
    </xf>
    <xf numFmtId="0" fontId="137" fillId="60" borderId="21" xfId="0" applyFont="1" applyFill="1" applyBorder="1" applyAlignment="1">
      <alignment horizontal="center" vertical="top" wrapText="1"/>
    </xf>
    <xf numFmtId="2" fontId="137" fillId="60" borderId="52" xfId="0" applyNumberFormat="1" applyFont="1" applyFill="1" applyBorder="1" applyAlignment="1">
      <alignment horizontal="center" vertical="top" wrapText="1"/>
    </xf>
    <xf numFmtId="2" fontId="137" fillId="60" borderId="8" xfId="0" applyNumberFormat="1" applyFont="1" applyFill="1" applyBorder="1" applyAlignment="1">
      <alignment horizontal="center" vertical="top" wrapText="1"/>
    </xf>
    <xf numFmtId="0" fontId="137" fillId="60" borderId="8" xfId="0" applyFont="1" applyFill="1" applyBorder="1" applyAlignment="1">
      <alignment horizontal="center" vertical="top" wrapText="1"/>
    </xf>
    <xf numFmtId="2" fontId="137" fillId="60" borderId="53" xfId="0" applyNumberFormat="1" applyFont="1" applyFill="1" applyBorder="1" applyAlignment="1">
      <alignment horizontal="center" vertical="top" wrapText="1"/>
    </xf>
    <xf numFmtId="0" fontId="137" fillId="60" borderId="54" xfId="0" applyFont="1" applyFill="1" applyBorder="1" applyAlignment="1">
      <alignment horizontal="center" vertical="top" wrapText="1"/>
    </xf>
    <xf numFmtId="0" fontId="137" fillId="60" borderId="55" xfId="0" applyFont="1" applyFill="1" applyBorder="1"/>
    <xf numFmtId="0" fontId="139" fillId="60" borderId="51" xfId="5" applyFont="1" applyFill="1" applyBorder="1" applyAlignment="1">
      <alignment vertical="top" wrapText="1"/>
    </xf>
    <xf numFmtId="0" fontId="0" fillId="60" borderId="0" xfId="0" applyFill="1" applyAlignment="1">
      <alignment wrapText="1"/>
    </xf>
    <xf numFmtId="0" fontId="137" fillId="0" borderId="5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137" fillId="0" borderId="55" xfId="0" applyFont="1" applyBorder="1"/>
    <xf numFmtId="0" fontId="137" fillId="0" borderId="21" xfId="0" applyFont="1" applyFill="1" applyBorder="1" applyAlignment="1">
      <alignment horizontal="center" vertical="top" wrapText="1"/>
    </xf>
    <xf numFmtId="0" fontId="137" fillId="0" borderId="54" xfId="0" applyFont="1" applyFill="1" applyBorder="1" applyAlignment="1">
      <alignment horizontal="center" vertical="top" wrapText="1"/>
    </xf>
    <xf numFmtId="0" fontId="137" fillId="0" borderId="55" xfId="0" applyFont="1" applyFill="1" applyBorder="1" applyAlignment="1">
      <alignment vertical="top"/>
    </xf>
    <xf numFmtId="0" fontId="139" fillId="0" borderId="51" xfId="5" applyFont="1" applyFill="1" applyBorder="1" applyAlignment="1">
      <alignment vertical="top" wrapText="1"/>
    </xf>
    <xf numFmtId="0" fontId="137" fillId="0" borderId="52" xfId="0" applyFont="1" applyFill="1" applyBorder="1" applyAlignment="1">
      <alignment vertical="top" wrapText="1"/>
    </xf>
    <xf numFmtId="0" fontId="137" fillId="0" borderId="8" xfId="0" applyFont="1" applyFill="1" applyBorder="1" applyAlignment="1">
      <alignment vertical="top" wrapText="1"/>
    </xf>
    <xf numFmtId="0" fontId="137" fillId="0" borderId="8" xfId="0" applyFont="1" applyFill="1" applyBorder="1" applyAlignment="1">
      <alignment horizontal="center" vertical="top" wrapText="1"/>
    </xf>
    <xf numFmtId="0" fontId="137" fillId="10" borderId="8" xfId="0" applyFont="1" applyFill="1" applyBorder="1" applyAlignment="1">
      <alignment horizontal="center" vertical="top" wrapText="1"/>
    </xf>
    <xf numFmtId="0" fontId="137" fillId="5" borderId="50" xfId="0" applyFont="1" applyFill="1" applyBorder="1" applyAlignment="1">
      <alignment horizontal="center" vertical="top"/>
    </xf>
    <xf numFmtId="0" fontId="137" fillId="10" borderId="50" xfId="0" applyFont="1" applyFill="1" applyBorder="1" applyAlignment="1">
      <alignment horizontal="center" vertical="top"/>
    </xf>
    <xf numFmtId="0" fontId="137" fillId="0" borderId="55" xfId="0" applyFont="1" applyBorder="1" applyAlignment="1">
      <alignment vertical="top" wrapText="1"/>
    </xf>
    <xf numFmtId="0" fontId="116" fillId="38" borderId="50" xfId="0" applyFont="1" applyFill="1" applyBorder="1" applyAlignment="1">
      <alignment horizontal="left" vertical="top"/>
    </xf>
    <xf numFmtId="0" fontId="116" fillId="38" borderId="56" xfId="0" applyFont="1" applyFill="1" applyBorder="1" applyAlignment="1">
      <alignment horizontal="center" vertical="top"/>
    </xf>
    <xf numFmtId="0" fontId="137" fillId="38" borderId="55" xfId="0" applyFont="1" applyFill="1" applyBorder="1" applyAlignment="1">
      <alignment vertical="top"/>
    </xf>
    <xf numFmtId="0" fontId="137" fillId="0" borderId="51" xfId="0" applyFont="1" applyBorder="1" applyAlignment="1">
      <alignment horizontal="left" vertical="top" wrapText="1"/>
    </xf>
    <xf numFmtId="2" fontId="137" fillId="0" borderId="53" xfId="0" applyNumberFormat="1" applyFont="1" applyBorder="1" applyAlignment="1">
      <alignment vertical="top" wrapText="1"/>
    </xf>
    <xf numFmtId="0" fontId="137" fillId="0" borderId="55" xfId="0" applyFont="1" applyBorder="1" applyAlignment="1">
      <alignment wrapText="1"/>
    </xf>
    <xf numFmtId="0" fontId="137" fillId="0" borderId="21" xfId="0" applyFont="1" applyBorder="1" applyAlignment="1">
      <alignment horizontal="left" vertical="top"/>
    </xf>
    <xf numFmtId="0" fontId="137" fillId="0" borderId="56" xfId="0" applyFont="1" applyBorder="1" applyAlignment="1">
      <alignment horizontal="center" vertical="top" wrapText="1"/>
    </xf>
    <xf numFmtId="0" fontId="137" fillId="0" borderId="50" xfId="0" applyFont="1" applyBorder="1" applyAlignment="1">
      <alignment horizontal="center" vertical="top" wrapText="1"/>
    </xf>
    <xf numFmtId="0" fontId="137" fillId="0" borderId="21" xfId="0" applyFont="1" applyBorder="1" applyAlignment="1">
      <alignment horizontal="left" vertical="top" wrapText="1"/>
    </xf>
    <xf numFmtId="0" fontId="137" fillId="0" borderId="57" xfId="0" applyFont="1" applyBorder="1" applyAlignment="1">
      <alignment horizontal="center" vertical="top"/>
    </xf>
    <xf numFmtId="0" fontId="137" fillId="0" borderId="58" xfId="0" applyFont="1" applyBorder="1" applyAlignment="1">
      <alignment vertical="top" wrapText="1"/>
    </xf>
    <xf numFmtId="0" fontId="137" fillId="0" borderId="59" xfId="0" applyFont="1" applyBorder="1" applyAlignment="1">
      <alignment horizontal="center" vertical="top" wrapText="1"/>
    </xf>
    <xf numFmtId="0" fontId="137" fillId="10" borderId="60" xfId="0" applyFont="1" applyFill="1" applyBorder="1" applyAlignment="1">
      <alignment vertical="top" wrapText="1"/>
    </xf>
    <xf numFmtId="0" fontId="137" fillId="10" borderId="61" xfId="0" applyFont="1" applyFill="1" applyBorder="1" applyAlignment="1">
      <alignment vertical="top" wrapText="1"/>
    </xf>
    <xf numFmtId="0" fontId="137" fillId="0" borderId="61" xfId="0" applyFont="1" applyBorder="1" applyAlignment="1">
      <alignment horizontal="center" vertical="top" wrapText="1"/>
    </xf>
    <xf numFmtId="2" fontId="137" fillId="0" borderId="62" xfId="0" applyNumberFormat="1" applyFont="1" applyBorder="1" applyAlignment="1">
      <alignment horizontal="center" vertical="top" wrapText="1"/>
    </xf>
    <xf numFmtId="0" fontId="137" fillId="10" borderId="63" xfId="0" applyFont="1" applyFill="1" applyBorder="1" applyAlignment="1">
      <alignment horizontal="center" vertical="top" wrapText="1"/>
    </xf>
    <xf numFmtId="0" fontId="139" fillId="0" borderId="58" xfId="5" applyFont="1" applyBorder="1" applyAlignment="1">
      <alignment vertical="top" wrapText="1"/>
    </xf>
    <xf numFmtId="0" fontId="119" fillId="38" borderId="64" xfId="0" applyFont="1" applyFill="1" applyBorder="1" applyAlignment="1">
      <alignment horizontal="left" vertical="top" wrapText="1"/>
    </xf>
    <xf numFmtId="0" fontId="119" fillId="38" borderId="65" xfId="0" applyFont="1" applyFill="1" applyBorder="1" applyAlignment="1">
      <alignment horizontal="left" vertical="top" wrapText="1"/>
    </xf>
    <xf numFmtId="0" fontId="137" fillId="38" borderId="66" xfId="0" applyFont="1" applyFill="1" applyBorder="1" applyAlignment="1">
      <alignment horizontal="center" vertical="top" wrapText="1"/>
    </xf>
    <xf numFmtId="0" fontId="137" fillId="38" borderId="67" xfId="0" applyFont="1" applyFill="1" applyBorder="1" applyAlignment="1">
      <alignment vertical="top" wrapText="1"/>
    </xf>
    <xf numFmtId="0" fontId="137" fillId="38" borderId="68" xfId="0" applyFont="1" applyFill="1" applyBorder="1" applyAlignment="1">
      <alignment vertical="top" wrapText="1"/>
    </xf>
    <xf numFmtId="0" fontId="137" fillId="38" borderId="68" xfId="0" applyFont="1" applyFill="1" applyBorder="1" applyAlignment="1">
      <alignment horizontal="center" vertical="top" wrapText="1"/>
    </xf>
    <xf numFmtId="2" fontId="137" fillId="38" borderId="69" xfId="0" applyNumberFormat="1" applyFont="1" applyFill="1" applyBorder="1" applyAlignment="1">
      <alignment horizontal="center" vertical="top" wrapText="1"/>
    </xf>
    <xf numFmtId="0" fontId="116" fillId="38" borderId="70" xfId="0" applyFont="1" applyFill="1" applyBorder="1" applyAlignment="1">
      <alignment horizontal="center" vertical="top" wrapText="1"/>
    </xf>
    <xf numFmtId="0" fontId="137" fillId="38" borderId="71" xfId="0" applyFont="1" applyFill="1" applyBorder="1" applyAlignment="1">
      <alignment vertical="top"/>
    </xf>
    <xf numFmtId="0" fontId="137" fillId="38" borderId="65" xfId="0" applyFont="1" applyFill="1" applyBorder="1" applyAlignment="1">
      <alignment vertical="top" wrapText="1"/>
    </xf>
    <xf numFmtId="0" fontId="119" fillId="38" borderId="0" xfId="0" applyFont="1" applyFill="1" applyBorder="1" applyAlignment="1">
      <alignment horizontal="left" vertical="top" wrapText="1"/>
    </xf>
    <xf numFmtId="0" fontId="119" fillId="38" borderId="13" xfId="0" applyFont="1" applyFill="1" applyBorder="1" applyAlignment="1">
      <alignment horizontal="left" vertical="top" wrapText="1"/>
    </xf>
    <xf numFmtId="0" fontId="137" fillId="38" borderId="1" xfId="0" applyFont="1" applyFill="1" applyBorder="1" applyAlignment="1">
      <alignment horizontal="center" vertical="top" wrapText="1"/>
    </xf>
    <xf numFmtId="0" fontId="137" fillId="38" borderId="72" xfId="0" applyFont="1" applyFill="1" applyBorder="1" applyAlignment="1">
      <alignment vertical="top" wrapText="1"/>
    </xf>
    <xf numFmtId="0" fontId="137" fillId="38" borderId="17" xfId="0" applyFont="1" applyFill="1" applyBorder="1" applyAlignment="1">
      <alignment vertical="top" wrapText="1"/>
    </xf>
    <xf numFmtId="0" fontId="137" fillId="38" borderId="17" xfId="0" applyFont="1" applyFill="1" applyBorder="1" applyAlignment="1">
      <alignment horizontal="center" vertical="top" wrapText="1"/>
    </xf>
    <xf numFmtId="2" fontId="137" fillId="38" borderId="73" xfId="0" applyNumberFormat="1" applyFont="1" applyFill="1" applyBorder="1" applyAlignment="1">
      <alignment horizontal="center" vertical="top" wrapText="1"/>
    </xf>
    <xf numFmtId="0" fontId="116" fillId="38" borderId="74" xfId="0" applyFont="1" applyFill="1" applyBorder="1" applyAlignment="1">
      <alignment horizontal="center" vertical="top" wrapText="1"/>
    </xf>
    <xf numFmtId="0" fontId="137" fillId="38" borderId="75" xfId="0" applyFont="1" applyFill="1" applyBorder="1" applyAlignment="1">
      <alignment vertical="top"/>
    </xf>
    <xf numFmtId="0" fontId="137" fillId="38" borderId="13" xfId="0" applyFont="1" applyFill="1" applyBorder="1" applyAlignment="1">
      <alignment vertical="top" wrapText="1"/>
    </xf>
    <xf numFmtId="0" fontId="116" fillId="38" borderId="76" xfId="0" applyFont="1" applyFill="1" applyBorder="1" applyAlignment="1">
      <alignment horizontal="left" vertical="top"/>
    </xf>
    <xf numFmtId="0" fontId="116" fillId="38" borderId="43" xfId="0" applyFont="1" applyFill="1" applyBorder="1" applyAlignment="1">
      <alignment horizontal="left" vertical="top"/>
    </xf>
    <xf numFmtId="0" fontId="137" fillId="38" borderId="76" xfId="0" applyFont="1" applyFill="1" applyBorder="1" applyAlignment="1">
      <alignment horizontal="center" vertical="top" wrapText="1"/>
    </xf>
    <xf numFmtId="0" fontId="137" fillId="38" borderId="44" xfId="0" applyFont="1" applyFill="1" applyBorder="1" applyAlignment="1">
      <alignment vertical="top" wrapText="1"/>
    </xf>
    <xf numFmtId="0" fontId="137" fillId="38" borderId="16" xfId="0" applyFont="1" applyFill="1" applyBorder="1" applyAlignment="1">
      <alignment vertical="top" wrapText="1"/>
    </xf>
    <xf numFmtId="2" fontId="137" fillId="38" borderId="45" xfId="0" applyNumberFormat="1" applyFont="1" applyFill="1" applyBorder="1" applyAlignment="1">
      <alignment vertical="top" wrapText="1"/>
    </xf>
    <xf numFmtId="0" fontId="137" fillId="38" borderId="46" xfId="0" applyFont="1" applyFill="1" applyBorder="1" applyAlignment="1">
      <alignment horizontal="center" vertical="top" wrapText="1"/>
    </xf>
    <xf numFmtId="0" fontId="137" fillId="38" borderId="49" xfId="0" applyFont="1" applyFill="1" applyBorder="1" applyAlignment="1">
      <alignment vertical="top"/>
    </xf>
    <xf numFmtId="0" fontId="137" fillId="38" borderId="43" xfId="0" applyFont="1" applyFill="1" applyBorder="1" applyAlignment="1">
      <alignment vertical="top" wrapText="1"/>
    </xf>
    <xf numFmtId="0" fontId="137" fillId="0" borderId="50" xfId="0" applyFont="1" applyFill="1" applyBorder="1" applyAlignment="1">
      <alignment horizontal="center" vertical="top" wrapText="1"/>
    </xf>
    <xf numFmtId="0" fontId="137" fillId="0" borderId="21" xfId="0" applyFont="1" applyFill="1" applyBorder="1" applyAlignment="1">
      <alignment horizontal="left" vertical="top" wrapText="1"/>
    </xf>
    <xf numFmtId="0" fontId="142" fillId="0" borderId="55" xfId="0" applyFont="1" applyFill="1" applyBorder="1" applyAlignment="1">
      <alignment horizontal="left" vertical="top" wrapText="1"/>
    </xf>
    <xf numFmtId="0" fontId="137" fillId="0" borderId="0" xfId="0" applyFont="1" applyFill="1" applyBorder="1" applyAlignment="1">
      <alignment horizontal="left" vertical="top"/>
    </xf>
    <xf numFmtId="0" fontId="143" fillId="0" borderId="55" xfId="0" applyFont="1" applyFill="1" applyBorder="1" applyAlignment="1">
      <alignment horizontal="left" vertical="top" wrapText="1"/>
    </xf>
    <xf numFmtId="0" fontId="137" fillId="0" borderId="55" xfId="0" applyFont="1" applyFill="1" applyBorder="1" applyAlignment="1">
      <alignment horizontal="left" vertical="top" wrapText="1"/>
    </xf>
    <xf numFmtId="0" fontId="137" fillId="6" borderId="50" xfId="0" applyFont="1" applyFill="1" applyBorder="1" applyAlignment="1">
      <alignment horizontal="center" vertical="top" wrapText="1"/>
    </xf>
    <xf numFmtId="0" fontId="139" fillId="0" borderId="0" xfId="5" applyFont="1" applyFill="1" applyBorder="1" applyAlignment="1">
      <alignment horizontal="left" vertical="top" wrapText="1"/>
    </xf>
    <xf numFmtId="0" fontId="142" fillId="0" borderId="77" xfId="0" applyFont="1" applyFill="1" applyBorder="1" applyAlignment="1">
      <alignment horizontal="left" vertical="top" wrapText="1"/>
    </xf>
    <xf numFmtId="0" fontId="137" fillId="0" borderId="78" xfId="0" applyFont="1" applyBorder="1" applyAlignment="1">
      <alignment horizontal="center" vertical="top" wrapText="1"/>
    </xf>
    <xf numFmtId="0" fontId="137" fillId="0" borderId="79" xfId="0" applyFont="1" applyBorder="1" applyAlignment="1">
      <alignment vertical="top" wrapText="1"/>
    </xf>
    <xf numFmtId="0" fontId="137" fillId="0" borderId="80" xfId="0" applyFont="1" applyBorder="1" applyAlignment="1">
      <alignment horizontal="center" vertical="top" wrapText="1"/>
    </xf>
    <xf numFmtId="0" fontId="142" fillId="0" borderId="81" xfId="0" applyFont="1" applyFill="1" applyBorder="1" applyAlignment="1">
      <alignment horizontal="left" vertical="top" wrapText="1"/>
    </xf>
    <xf numFmtId="0" fontId="119" fillId="38" borderId="82" xfId="0" applyFont="1" applyFill="1" applyBorder="1" applyAlignment="1">
      <alignment horizontal="left" vertical="top" wrapText="1"/>
    </xf>
    <xf numFmtId="0" fontId="119" fillId="38" borderId="83" xfId="0" applyFont="1" applyFill="1" applyBorder="1" applyAlignment="1">
      <alignment horizontal="left" vertical="top" wrapText="1"/>
    </xf>
    <xf numFmtId="0" fontId="137" fillId="38" borderId="84" xfId="0" applyFont="1" applyFill="1" applyBorder="1" applyAlignment="1">
      <alignment horizontal="center" vertical="top" wrapText="1"/>
    </xf>
    <xf numFmtId="0" fontId="137" fillId="38" borderId="85" xfId="0" applyFont="1" applyFill="1" applyBorder="1" applyAlignment="1">
      <alignment vertical="top" wrapText="1"/>
    </xf>
    <xf numFmtId="0" fontId="137" fillId="38" borderId="86" xfId="0" applyFont="1" applyFill="1" applyBorder="1" applyAlignment="1">
      <alignment vertical="top" wrapText="1"/>
    </xf>
    <xf numFmtId="0" fontId="137" fillId="38" borderId="86" xfId="0" applyFont="1" applyFill="1" applyBorder="1" applyAlignment="1">
      <alignment horizontal="center" vertical="top" wrapText="1"/>
    </xf>
    <xf numFmtId="2" fontId="137" fillId="38" borderId="87" xfId="0" applyNumberFormat="1" applyFont="1" applyFill="1" applyBorder="1" applyAlignment="1">
      <alignment horizontal="center" vertical="top" wrapText="1"/>
    </xf>
    <xf numFmtId="0" fontId="116" fillId="38" borderId="88" xfId="0" applyFont="1" applyFill="1" applyBorder="1" applyAlignment="1">
      <alignment horizontal="center" vertical="top" wrapText="1"/>
    </xf>
    <xf numFmtId="0" fontId="137" fillId="38" borderId="71" xfId="0" applyFont="1" applyFill="1" applyBorder="1"/>
    <xf numFmtId="0" fontId="144" fillId="38" borderId="65" xfId="0" applyFont="1" applyFill="1" applyBorder="1" applyAlignment="1">
      <alignment wrapText="1"/>
    </xf>
    <xf numFmtId="0" fontId="137" fillId="0" borderId="0" xfId="0" applyFont="1" applyAlignment="1">
      <alignment horizontal="center" vertical="center"/>
    </xf>
    <xf numFmtId="2" fontId="137" fillId="0" borderId="0" xfId="0" applyNumberFormat="1" applyFont="1"/>
    <xf numFmtId="0" fontId="137" fillId="0" borderId="0" xfId="0" applyFont="1" applyAlignment="1">
      <alignment horizontal="center" wrapText="1"/>
    </xf>
    <xf numFmtId="0" fontId="116" fillId="38" borderId="89" xfId="0" applyFont="1" applyFill="1" applyBorder="1" applyAlignment="1">
      <alignment horizontal="center" vertical="center"/>
    </xf>
    <xf numFmtId="0" fontId="137" fillId="38" borderId="6" xfId="0" applyFont="1" applyFill="1" applyBorder="1" applyAlignment="1">
      <alignment horizontal="center" vertical="center"/>
    </xf>
    <xf numFmtId="0" fontId="137" fillId="0" borderId="48" xfId="0" applyFont="1" applyBorder="1" applyAlignment="1">
      <alignment horizontal="center" vertical="top"/>
    </xf>
    <xf numFmtId="0" fontId="143" fillId="0" borderId="90" xfId="0" applyFont="1" applyFill="1" applyBorder="1" applyAlignment="1">
      <alignment horizontal="left" vertical="top" wrapText="1"/>
    </xf>
    <xf numFmtId="0" fontId="142" fillId="61" borderId="91" xfId="0" applyFont="1" applyFill="1" applyBorder="1" applyAlignment="1">
      <alignment horizontal="left" vertical="top" wrapText="1"/>
    </xf>
    <xf numFmtId="0" fontId="139" fillId="0" borderId="92" xfId="5" applyFont="1" applyBorder="1" applyAlignment="1">
      <alignment horizontal="left" vertical="top" readingOrder="1"/>
    </xf>
    <xf numFmtId="0" fontId="143" fillId="0" borderId="50" xfId="0" applyFont="1" applyFill="1" applyBorder="1" applyAlignment="1">
      <alignment horizontal="left" vertical="top" wrapText="1" indent="1"/>
    </xf>
    <xf numFmtId="0" fontId="137" fillId="10" borderId="52" xfId="0" applyFont="1" applyFill="1" applyBorder="1" applyAlignment="1">
      <alignment horizontal="center" vertical="top" wrapText="1"/>
    </xf>
    <xf numFmtId="191" fontId="137" fillId="61" borderId="93" xfId="0" applyNumberFormat="1" applyFont="1" applyFill="1" applyBorder="1" applyAlignment="1">
      <alignment horizontal="left" vertical="top" wrapText="1"/>
    </xf>
    <xf numFmtId="0" fontId="145" fillId="0" borderId="94" xfId="0" applyFont="1" applyBorder="1" applyAlignment="1">
      <alignment vertical="top"/>
    </xf>
    <xf numFmtId="0" fontId="143" fillId="0" borderId="50" xfId="0" applyFont="1" applyFill="1" applyBorder="1" applyAlignment="1">
      <alignment horizontal="left" vertical="top" wrapText="1"/>
    </xf>
    <xf numFmtId="0" fontId="142" fillId="61" borderId="93" xfId="0" applyFont="1" applyFill="1" applyBorder="1" applyAlignment="1">
      <alignment horizontal="left" vertical="top" wrapText="1"/>
    </xf>
    <xf numFmtId="0" fontId="139" fillId="0" borderId="94" xfId="5" applyFont="1" applyBorder="1" applyAlignment="1">
      <alignment horizontal="left" vertical="top" readingOrder="1"/>
    </xf>
    <xf numFmtId="0" fontId="137" fillId="0" borderId="52" xfId="0" applyFont="1" applyFill="1" applyBorder="1" applyAlignment="1">
      <alignment horizontal="center" vertical="top" wrapText="1"/>
    </xf>
    <xf numFmtId="0" fontId="137" fillId="0" borderId="94" xfId="0" applyFont="1" applyBorder="1" applyAlignment="1">
      <alignment horizontal="center" vertical="top"/>
    </xf>
    <xf numFmtId="0" fontId="137" fillId="0" borderId="94" xfId="0" applyFont="1" applyBorder="1" applyAlignment="1">
      <alignment wrapText="1"/>
    </xf>
    <xf numFmtId="0" fontId="139" fillId="0" borderId="94" xfId="5" applyFont="1" applyBorder="1" applyAlignment="1">
      <alignment horizontal="left" wrapText="1" readingOrder="1"/>
    </xf>
    <xf numFmtId="49" fontId="143" fillId="0" borderId="50" xfId="0" applyNumberFormat="1" applyFont="1" applyFill="1" applyBorder="1" applyAlignment="1">
      <alignment horizontal="left" vertical="top" wrapText="1" indent="1"/>
    </xf>
    <xf numFmtId="0" fontId="137" fillId="0" borderId="94" xfId="0" applyFont="1" applyBorder="1" applyAlignment="1">
      <alignment vertical="top"/>
    </xf>
    <xf numFmtId="0" fontId="137" fillId="0" borderId="57" xfId="0" applyFont="1" applyFill="1" applyBorder="1" applyAlignment="1">
      <alignment horizontal="center" vertical="top"/>
    </xf>
    <xf numFmtId="0" fontId="143" fillId="0" borderId="57" xfId="0" applyFont="1" applyFill="1" applyBorder="1" applyAlignment="1">
      <alignment horizontal="left" vertical="top" wrapText="1"/>
    </xf>
    <xf numFmtId="0" fontId="137" fillId="0" borderId="79" xfId="0" applyFont="1" applyBorder="1" applyAlignment="1">
      <alignment horizontal="center" vertical="top" wrapText="1"/>
    </xf>
    <xf numFmtId="0" fontId="142" fillId="61" borderId="95" xfId="0" applyFont="1" applyFill="1" applyBorder="1" applyAlignment="1">
      <alignment horizontal="left" vertical="top" wrapText="1"/>
    </xf>
    <xf numFmtId="0" fontId="139" fillId="0" borderId="96" xfId="5" applyFont="1" applyBorder="1" applyAlignment="1">
      <alignment horizontal="left" vertical="top" readingOrder="1"/>
    </xf>
    <xf numFmtId="0" fontId="137" fillId="38" borderId="85" xfId="0" applyFont="1" applyFill="1" applyBorder="1" applyAlignment="1">
      <alignment horizontal="center" vertical="top" wrapText="1"/>
    </xf>
    <xf numFmtId="0" fontId="137" fillId="38" borderId="97" xfId="0" applyFont="1" applyFill="1" applyBorder="1"/>
    <xf numFmtId="0" fontId="144" fillId="38" borderId="83" xfId="0" applyFont="1" applyFill="1" applyBorder="1"/>
    <xf numFmtId="0" fontId="66" fillId="0" borderId="0" xfId="0" applyFont="1" applyFill="1" applyBorder="1" applyAlignment="1">
      <alignment vertical="top"/>
    </xf>
    <xf numFmtId="187" fontId="66" fillId="0" borderId="0" xfId="4" applyNumberFormat="1" applyFont="1" applyFill="1" applyBorder="1" applyAlignment="1">
      <alignment horizontal="center" vertical="top"/>
    </xf>
    <xf numFmtId="0" fontId="66" fillId="0" borderId="0" xfId="0" applyFont="1" applyFill="1" applyBorder="1" applyAlignment="1">
      <alignment horizontal="center" vertical="top"/>
    </xf>
    <xf numFmtId="0" fontId="66" fillId="10" borderId="0" xfId="0" applyFont="1" applyFill="1" applyBorder="1" applyAlignment="1">
      <alignment horizontal="center" vertical="top" wrapText="1" shrinkToFit="1" readingOrder="1"/>
    </xf>
    <xf numFmtId="0" fontId="66" fillId="1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 vertical="top" wrapText="1"/>
    </xf>
    <xf numFmtId="187" fontId="66" fillId="0" borderId="0" xfId="0" applyNumberFormat="1" applyFont="1" applyFill="1" applyBorder="1" applyAlignment="1">
      <alignment horizontal="center" vertical="top"/>
    </xf>
    <xf numFmtId="43" fontId="66" fillId="0" borderId="0" xfId="0" applyNumberFormat="1" applyFont="1" applyFill="1" applyBorder="1" applyAlignment="1">
      <alignment horizontal="center" vertical="top"/>
    </xf>
    <xf numFmtId="187" fontId="146" fillId="33" borderId="0" xfId="0" applyNumberFormat="1" applyFont="1" applyFill="1" applyBorder="1" applyAlignment="1">
      <alignment horizontal="center" vertical="top"/>
    </xf>
    <xf numFmtId="187" fontId="146" fillId="0" borderId="0" xfId="0" applyNumberFormat="1" applyFont="1" applyFill="1" applyBorder="1" applyAlignment="1">
      <alignment horizontal="center" vertical="top"/>
    </xf>
    <xf numFmtId="0" fontId="66" fillId="0" borderId="0" xfId="0" applyFont="1" applyFill="1" applyBorder="1" applyAlignment="1">
      <alignment horizontal="center" vertical="top" shrinkToFit="1" readingOrder="1"/>
    </xf>
    <xf numFmtId="0" fontId="146" fillId="0" borderId="0" xfId="0" applyFont="1" applyFill="1" applyBorder="1" applyAlignment="1"/>
  </cellXfs>
  <cellStyles count="6">
    <cellStyle name="Comma 2" xfId="1"/>
    <cellStyle name="Hyperlink" xfId="5" builtinId="8"/>
    <cellStyle name="Normal 2" xfId="2"/>
    <cellStyle name="เครื่องหมายจุลภาค" xfId="3" builtinId="3"/>
    <cellStyle name="เครื่องหมายจุลภาค 3" xfId="4"/>
    <cellStyle name="ปกติ" xfId="0" builtinId="0"/>
  </cellStyles>
  <dxfs count="0"/>
  <tableStyles count="0" defaultTableStyle="TableStyleMedium9" defaultPivotStyle="PivotStyleLight16"/>
  <colors>
    <mruColors>
      <color rgb="FF99FF66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409870</xdr:colOff>
      <xdr:row>6</xdr:row>
      <xdr:rowOff>180976</xdr:rowOff>
    </xdr:from>
    <xdr:to>
      <xdr:col>9</xdr:col>
      <xdr:colOff>361950</xdr:colOff>
      <xdr:row>17</xdr:row>
      <xdr:rowOff>238126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52995" y="2295526"/>
          <a:ext cx="4238330" cy="340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33</xdr:row>
      <xdr:rowOff>95250</xdr:rowOff>
    </xdr:from>
    <xdr:to>
      <xdr:col>4</xdr:col>
      <xdr:colOff>446809</xdr:colOff>
      <xdr:row>34</xdr:row>
      <xdr:rowOff>102177</xdr:rowOff>
    </xdr:to>
    <xdr:sp macro="" textlink="">
      <xdr:nvSpPr>
        <xdr:cNvPr id="3" name="TextBox 2"/>
        <xdr:cNvSpPr txBox="1"/>
      </xdr:nvSpPr>
      <xdr:spPr>
        <a:xfrm>
          <a:off x="4695825" y="6353175"/>
          <a:ext cx="389659" cy="197427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35</xdr:row>
      <xdr:rowOff>9525</xdr:rowOff>
    </xdr:from>
    <xdr:to>
      <xdr:col>5</xdr:col>
      <xdr:colOff>447675</xdr:colOff>
      <xdr:row>35</xdr:row>
      <xdr:rowOff>161925</xdr:rowOff>
    </xdr:to>
    <xdr:sp macro="" textlink="">
      <xdr:nvSpPr>
        <xdr:cNvPr id="2" name="TextBox 1"/>
        <xdr:cNvSpPr txBox="1"/>
      </xdr:nvSpPr>
      <xdr:spPr>
        <a:xfrm>
          <a:off x="5057775" y="6810375"/>
          <a:ext cx="419100" cy="1524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19050</xdr:colOff>
      <xdr:row>67</xdr:row>
      <xdr:rowOff>161925</xdr:rowOff>
    </xdr:from>
    <xdr:to>
      <xdr:col>5</xdr:col>
      <xdr:colOff>438150</xdr:colOff>
      <xdr:row>69</xdr:row>
      <xdr:rowOff>180975</xdr:rowOff>
    </xdr:to>
    <xdr:sp macro="" textlink="">
      <xdr:nvSpPr>
        <xdr:cNvPr id="3" name="TextBox 2"/>
        <xdr:cNvSpPr txBox="1"/>
      </xdr:nvSpPr>
      <xdr:spPr>
        <a:xfrm>
          <a:off x="5181600" y="133635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28575</xdr:colOff>
      <xdr:row>100</xdr:row>
      <xdr:rowOff>180975</xdr:rowOff>
    </xdr:from>
    <xdr:to>
      <xdr:col>5</xdr:col>
      <xdr:colOff>447675</xdr:colOff>
      <xdr:row>101</xdr:row>
      <xdr:rowOff>171450</xdr:rowOff>
    </xdr:to>
    <xdr:sp macro="" textlink="">
      <xdr:nvSpPr>
        <xdr:cNvPr id="4" name="TextBox 3"/>
        <xdr:cNvSpPr txBox="1"/>
      </xdr:nvSpPr>
      <xdr:spPr>
        <a:xfrm>
          <a:off x="5114925" y="190500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29</xdr:row>
      <xdr:rowOff>0</xdr:rowOff>
    </xdr:from>
    <xdr:to>
      <xdr:col>5</xdr:col>
      <xdr:colOff>419100</xdr:colOff>
      <xdr:row>29</xdr:row>
      <xdr:rowOff>190500</xdr:rowOff>
    </xdr:to>
    <xdr:sp macro="" textlink="">
      <xdr:nvSpPr>
        <xdr:cNvPr id="2" name="TextBox 1"/>
        <xdr:cNvSpPr txBox="1"/>
      </xdr:nvSpPr>
      <xdr:spPr>
        <a:xfrm>
          <a:off x="5259917" y="6752167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419100</xdr:colOff>
      <xdr:row>57</xdr:row>
      <xdr:rowOff>190500</xdr:rowOff>
    </xdr:to>
    <xdr:sp macro="" textlink="">
      <xdr:nvSpPr>
        <xdr:cNvPr id="3" name="TextBox 2"/>
        <xdr:cNvSpPr txBox="1"/>
      </xdr:nvSpPr>
      <xdr:spPr>
        <a:xfrm>
          <a:off x="5259917" y="132715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85</xdr:row>
      <xdr:rowOff>0</xdr:rowOff>
    </xdr:from>
    <xdr:to>
      <xdr:col>5</xdr:col>
      <xdr:colOff>419100</xdr:colOff>
      <xdr:row>85</xdr:row>
      <xdr:rowOff>190500</xdr:rowOff>
    </xdr:to>
    <xdr:sp macro="" textlink="">
      <xdr:nvSpPr>
        <xdr:cNvPr id="4" name="TextBox 3"/>
        <xdr:cNvSpPr txBox="1"/>
      </xdr:nvSpPr>
      <xdr:spPr>
        <a:xfrm>
          <a:off x="5259917" y="19790833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22</xdr:row>
      <xdr:rowOff>171451</xdr:rowOff>
    </xdr:from>
    <xdr:to>
      <xdr:col>5</xdr:col>
      <xdr:colOff>647700</xdr:colOff>
      <xdr:row>23</xdr:row>
      <xdr:rowOff>142876</xdr:rowOff>
    </xdr:to>
    <xdr:sp macro="" textlink="">
      <xdr:nvSpPr>
        <xdr:cNvPr id="2" name="TextBox 1"/>
        <xdr:cNvSpPr txBox="1"/>
      </xdr:nvSpPr>
      <xdr:spPr>
        <a:xfrm>
          <a:off x="5010150" y="6534151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419100</xdr:colOff>
      <xdr:row>37</xdr:row>
      <xdr:rowOff>190500</xdr:rowOff>
    </xdr:to>
    <xdr:sp macro="" textlink="">
      <xdr:nvSpPr>
        <xdr:cNvPr id="3" name="TextBox 2"/>
        <xdr:cNvSpPr txBox="1"/>
      </xdr:nvSpPr>
      <xdr:spPr>
        <a:xfrm>
          <a:off x="4752975" y="130397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190500</xdr:colOff>
      <xdr:row>49</xdr:row>
      <xdr:rowOff>1143000</xdr:rowOff>
    </xdr:from>
    <xdr:to>
      <xdr:col>5</xdr:col>
      <xdr:colOff>609600</xdr:colOff>
      <xdr:row>49</xdr:row>
      <xdr:rowOff>1333500</xdr:rowOff>
    </xdr:to>
    <xdr:sp macro="" textlink="">
      <xdr:nvSpPr>
        <xdr:cNvPr id="4" name="TextBox 3"/>
        <xdr:cNvSpPr txBox="1"/>
      </xdr:nvSpPr>
      <xdr:spPr>
        <a:xfrm>
          <a:off x="4972050" y="193643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114300</xdr:colOff>
      <xdr:row>67</xdr:row>
      <xdr:rowOff>457200</xdr:rowOff>
    </xdr:from>
    <xdr:to>
      <xdr:col>5</xdr:col>
      <xdr:colOff>533400</xdr:colOff>
      <xdr:row>67</xdr:row>
      <xdr:rowOff>695325</xdr:rowOff>
    </xdr:to>
    <xdr:sp macro="" textlink="">
      <xdr:nvSpPr>
        <xdr:cNvPr id="5" name="TextBox 4"/>
        <xdr:cNvSpPr txBox="1"/>
      </xdr:nvSpPr>
      <xdr:spPr>
        <a:xfrm>
          <a:off x="4867275" y="25565100"/>
          <a:ext cx="419100" cy="2381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180975</xdr:colOff>
      <xdr:row>76</xdr:row>
      <xdr:rowOff>1238250</xdr:rowOff>
    </xdr:from>
    <xdr:to>
      <xdr:col>5</xdr:col>
      <xdr:colOff>600075</xdr:colOff>
      <xdr:row>76</xdr:row>
      <xdr:rowOff>1428750</xdr:rowOff>
    </xdr:to>
    <xdr:sp macro="" textlink="">
      <xdr:nvSpPr>
        <xdr:cNvPr id="6" name="TextBox 5"/>
        <xdr:cNvSpPr txBox="1"/>
      </xdr:nvSpPr>
      <xdr:spPr>
        <a:xfrm>
          <a:off x="4962525" y="316611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47625</xdr:colOff>
      <xdr:row>89</xdr:row>
      <xdr:rowOff>0</xdr:rowOff>
    </xdr:from>
    <xdr:to>
      <xdr:col>5</xdr:col>
      <xdr:colOff>466725</xdr:colOff>
      <xdr:row>89</xdr:row>
      <xdr:rowOff>190500</xdr:rowOff>
    </xdr:to>
    <xdr:sp macro="" textlink="">
      <xdr:nvSpPr>
        <xdr:cNvPr id="7" name="TextBox 6"/>
        <xdr:cNvSpPr txBox="1"/>
      </xdr:nvSpPr>
      <xdr:spPr>
        <a:xfrm>
          <a:off x="4800600" y="387572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228600</xdr:colOff>
      <xdr:row>109</xdr:row>
      <xdr:rowOff>390525</xdr:rowOff>
    </xdr:from>
    <xdr:to>
      <xdr:col>5</xdr:col>
      <xdr:colOff>647700</xdr:colOff>
      <xdr:row>109</xdr:row>
      <xdr:rowOff>581025</xdr:rowOff>
    </xdr:to>
    <xdr:sp macro="" textlink="">
      <xdr:nvSpPr>
        <xdr:cNvPr id="8" name="TextBox 7"/>
        <xdr:cNvSpPr txBox="1"/>
      </xdr:nvSpPr>
      <xdr:spPr>
        <a:xfrm>
          <a:off x="5010150" y="441198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266700</xdr:colOff>
      <xdr:row>121</xdr:row>
      <xdr:rowOff>466725</xdr:rowOff>
    </xdr:from>
    <xdr:to>
      <xdr:col>5</xdr:col>
      <xdr:colOff>685800</xdr:colOff>
      <xdr:row>121</xdr:row>
      <xdr:rowOff>657225</xdr:rowOff>
    </xdr:to>
    <xdr:sp macro="" textlink="">
      <xdr:nvSpPr>
        <xdr:cNvPr id="9" name="TextBox 8"/>
        <xdr:cNvSpPr txBox="1"/>
      </xdr:nvSpPr>
      <xdr:spPr>
        <a:xfrm>
          <a:off x="5019675" y="513778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219075</xdr:colOff>
      <xdr:row>140</xdr:row>
      <xdr:rowOff>0</xdr:rowOff>
    </xdr:from>
    <xdr:to>
      <xdr:col>5</xdr:col>
      <xdr:colOff>638175</xdr:colOff>
      <xdr:row>140</xdr:row>
      <xdr:rowOff>190500</xdr:rowOff>
    </xdr:to>
    <xdr:sp macro="" textlink="">
      <xdr:nvSpPr>
        <xdr:cNvPr id="10" name="TextBox 9"/>
        <xdr:cNvSpPr txBox="1"/>
      </xdr:nvSpPr>
      <xdr:spPr>
        <a:xfrm>
          <a:off x="4972050" y="561022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30</xdr:row>
      <xdr:rowOff>0</xdr:rowOff>
    </xdr:from>
    <xdr:to>
      <xdr:col>5</xdr:col>
      <xdr:colOff>419100</xdr:colOff>
      <xdr:row>30</xdr:row>
      <xdr:rowOff>190500</xdr:rowOff>
    </xdr:to>
    <xdr:sp macro="" textlink="">
      <xdr:nvSpPr>
        <xdr:cNvPr id="2" name="TextBox 1"/>
        <xdr:cNvSpPr txBox="1"/>
      </xdr:nvSpPr>
      <xdr:spPr>
        <a:xfrm>
          <a:off x="5019675" y="65722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9525</xdr:colOff>
      <xdr:row>58</xdr:row>
      <xdr:rowOff>200025</xdr:rowOff>
    </xdr:from>
    <xdr:to>
      <xdr:col>5</xdr:col>
      <xdr:colOff>523875</xdr:colOff>
      <xdr:row>59</xdr:row>
      <xdr:rowOff>171450</xdr:rowOff>
    </xdr:to>
    <xdr:sp macro="" textlink="">
      <xdr:nvSpPr>
        <xdr:cNvPr id="3" name="TextBox 2"/>
        <xdr:cNvSpPr txBox="1"/>
      </xdr:nvSpPr>
      <xdr:spPr>
        <a:xfrm>
          <a:off x="4714875" y="11544300"/>
          <a:ext cx="51435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31</xdr:row>
      <xdr:rowOff>0</xdr:rowOff>
    </xdr:from>
    <xdr:to>
      <xdr:col>6</xdr:col>
      <xdr:colOff>419100</xdr:colOff>
      <xdr:row>31</xdr:row>
      <xdr:rowOff>190500</xdr:rowOff>
    </xdr:to>
    <xdr:sp macro="" textlink="">
      <xdr:nvSpPr>
        <xdr:cNvPr id="2" name="TextBox 1"/>
        <xdr:cNvSpPr txBox="1"/>
      </xdr:nvSpPr>
      <xdr:spPr>
        <a:xfrm>
          <a:off x="5200650" y="64960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9525</xdr:colOff>
      <xdr:row>60</xdr:row>
      <xdr:rowOff>180975</xdr:rowOff>
    </xdr:from>
    <xdr:to>
      <xdr:col>6</xdr:col>
      <xdr:colOff>428625</xdr:colOff>
      <xdr:row>61</xdr:row>
      <xdr:rowOff>161925</xdr:rowOff>
    </xdr:to>
    <xdr:sp macro="" textlink="">
      <xdr:nvSpPr>
        <xdr:cNvPr id="3" name="TextBox 2"/>
        <xdr:cNvSpPr txBox="1"/>
      </xdr:nvSpPr>
      <xdr:spPr>
        <a:xfrm>
          <a:off x="5314950" y="127539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32</xdr:row>
      <xdr:rowOff>0</xdr:rowOff>
    </xdr:from>
    <xdr:to>
      <xdr:col>5</xdr:col>
      <xdr:colOff>419100</xdr:colOff>
      <xdr:row>32</xdr:row>
      <xdr:rowOff>190500</xdr:rowOff>
    </xdr:to>
    <xdr:sp macro="" textlink="">
      <xdr:nvSpPr>
        <xdr:cNvPr id="2" name="TextBox 1"/>
        <xdr:cNvSpPr txBox="1"/>
      </xdr:nvSpPr>
      <xdr:spPr>
        <a:xfrm>
          <a:off x="5152159" y="6650182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155863</xdr:colOff>
      <xdr:row>63</xdr:row>
      <xdr:rowOff>17319</xdr:rowOff>
    </xdr:from>
    <xdr:to>
      <xdr:col>5</xdr:col>
      <xdr:colOff>502226</xdr:colOff>
      <xdr:row>63</xdr:row>
      <xdr:rowOff>173183</xdr:rowOff>
    </xdr:to>
    <xdr:sp macro="" textlink="">
      <xdr:nvSpPr>
        <xdr:cNvPr id="3" name="TextBox 2"/>
        <xdr:cNvSpPr txBox="1"/>
      </xdr:nvSpPr>
      <xdr:spPr>
        <a:xfrm>
          <a:off x="4996295" y="13109864"/>
          <a:ext cx="346363" cy="15586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1515341</xdr:colOff>
      <xdr:row>94</xdr:row>
      <xdr:rowOff>0</xdr:rowOff>
    </xdr:from>
    <xdr:to>
      <xdr:col>5</xdr:col>
      <xdr:colOff>297873</xdr:colOff>
      <xdr:row>94</xdr:row>
      <xdr:rowOff>181841</xdr:rowOff>
    </xdr:to>
    <xdr:sp macro="" textlink="">
      <xdr:nvSpPr>
        <xdr:cNvPr id="4" name="TextBox 3"/>
        <xdr:cNvSpPr txBox="1"/>
      </xdr:nvSpPr>
      <xdr:spPr>
        <a:xfrm>
          <a:off x="4771159" y="19534909"/>
          <a:ext cx="332509" cy="18184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124</xdr:row>
      <xdr:rowOff>207816</xdr:rowOff>
    </xdr:from>
    <xdr:to>
      <xdr:col>5</xdr:col>
      <xdr:colOff>419100</xdr:colOff>
      <xdr:row>125</xdr:row>
      <xdr:rowOff>190498</xdr:rowOff>
    </xdr:to>
    <xdr:sp macro="" textlink="">
      <xdr:nvSpPr>
        <xdr:cNvPr id="5" name="TextBox 4"/>
        <xdr:cNvSpPr txBox="1"/>
      </xdr:nvSpPr>
      <xdr:spPr>
        <a:xfrm>
          <a:off x="4615295" y="25977271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17318</xdr:colOff>
      <xdr:row>155</xdr:row>
      <xdr:rowOff>69273</xdr:rowOff>
    </xdr:from>
    <xdr:to>
      <xdr:col>5</xdr:col>
      <xdr:colOff>436418</xdr:colOff>
      <xdr:row>156</xdr:row>
      <xdr:rowOff>51955</xdr:rowOff>
    </xdr:to>
    <xdr:sp macro="" textlink="">
      <xdr:nvSpPr>
        <xdr:cNvPr id="6" name="TextBox 5"/>
        <xdr:cNvSpPr txBox="1"/>
      </xdr:nvSpPr>
      <xdr:spPr>
        <a:xfrm>
          <a:off x="4831773" y="3186545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84</xdr:row>
      <xdr:rowOff>200025</xdr:rowOff>
    </xdr:from>
    <xdr:to>
      <xdr:col>5</xdr:col>
      <xdr:colOff>800100</xdr:colOff>
      <xdr:row>85</xdr:row>
      <xdr:rowOff>171450</xdr:rowOff>
    </xdr:to>
    <xdr:sp macro="" textlink="">
      <xdr:nvSpPr>
        <xdr:cNvPr id="5" name="TextBox 4"/>
        <xdr:cNvSpPr txBox="1"/>
      </xdr:nvSpPr>
      <xdr:spPr>
        <a:xfrm>
          <a:off x="4629150" y="186309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419100</xdr:colOff>
      <xdr:row>29</xdr:row>
      <xdr:rowOff>0</xdr:rowOff>
    </xdr:from>
    <xdr:to>
      <xdr:col>5</xdr:col>
      <xdr:colOff>838200</xdr:colOff>
      <xdr:row>29</xdr:row>
      <xdr:rowOff>190500</xdr:rowOff>
    </xdr:to>
    <xdr:sp macro="" textlink="">
      <xdr:nvSpPr>
        <xdr:cNvPr id="6" name="TextBox 5"/>
        <xdr:cNvSpPr txBox="1"/>
      </xdr:nvSpPr>
      <xdr:spPr>
        <a:xfrm>
          <a:off x="4667250" y="63531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323850</xdr:colOff>
      <xdr:row>56</xdr:row>
      <xdr:rowOff>200025</xdr:rowOff>
    </xdr:from>
    <xdr:to>
      <xdr:col>5</xdr:col>
      <xdr:colOff>742950</xdr:colOff>
      <xdr:row>57</xdr:row>
      <xdr:rowOff>171450</xdr:rowOff>
    </xdr:to>
    <xdr:sp macro="" textlink="">
      <xdr:nvSpPr>
        <xdr:cNvPr id="7" name="TextBox 6"/>
        <xdr:cNvSpPr txBox="1"/>
      </xdr:nvSpPr>
      <xdr:spPr>
        <a:xfrm>
          <a:off x="4572000" y="125539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30</xdr:row>
      <xdr:rowOff>200025</xdr:rowOff>
    </xdr:from>
    <xdr:to>
      <xdr:col>5</xdr:col>
      <xdr:colOff>647700</xdr:colOff>
      <xdr:row>31</xdr:row>
      <xdr:rowOff>180975</xdr:rowOff>
    </xdr:to>
    <xdr:sp macro="" textlink="">
      <xdr:nvSpPr>
        <xdr:cNvPr id="2" name="TextBox 1"/>
        <xdr:cNvSpPr txBox="1"/>
      </xdr:nvSpPr>
      <xdr:spPr>
        <a:xfrm>
          <a:off x="5200650" y="64865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38100</xdr:colOff>
      <xdr:row>60</xdr:row>
      <xdr:rowOff>171450</xdr:rowOff>
    </xdr:from>
    <xdr:to>
      <xdr:col>5</xdr:col>
      <xdr:colOff>457200</xdr:colOff>
      <xdr:row>61</xdr:row>
      <xdr:rowOff>152400</xdr:rowOff>
    </xdr:to>
    <xdr:sp macro="" textlink="">
      <xdr:nvSpPr>
        <xdr:cNvPr id="3" name="TextBox 2"/>
        <xdr:cNvSpPr txBox="1"/>
      </xdr:nvSpPr>
      <xdr:spPr>
        <a:xfrm>
          <a:off x="4962525" y="116967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34</xdr:row>
      <xdr:rowOff>104775</xdr:rowOff>
    </xdr:from>
    <xdr:to>
      <xdr:col>5</xdr:col>
      <xdr:colOff>619125</xdr:colOff>
      <xdr:row>35</xdr:row>
      <xdr:rowOff>104775</xdr:rowOff>
    </xdr:to>
    <xdr:sp macro="" textlink="">
      <xdr:nvSpPr>
        <xdr:cNvPr id="2" name="TextBox 1"/>
        <xdr:cNvSpPr txBox="1"/>
      </xdr:nvSpPr>
      <xdr:spPr>
        <a:xfrm>
          <a:off x="5057775" y="66008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57149</xdr:colOff>
      <xdr:row>67</xdr:row>
      <xdr:rowOff>123826</xdr:rowOff>
    </xdr:from>
    <xdr:to>
      <xdr:col>5</xdr:col>
      <xdr:colOff>447674</xdr:colOff>
      <xdr:row>68</xdr:row>
      <xdr:rowOff>123825</xdr:rowOff>
    </xdr:to>
    <xdr:sp macro="" textlink="">
      <xdr:nvSpPr>
        <xdr:cNvPr id="3" name="TextBox 2"/>
        <xdr:cNvSpPr txBox="1"/>
      </xdr:nvSpPr>
      <xdr:spPr>
        <a:xfrm>
          <a:off x="4886324" y="12982576"/>
          <a:ext cx="390525" cy="190499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15</xdr:row>
      <xdr:rowOff>9526</xdr:rowOff>
    </xdr:from>
    <xdr:to>
      <xdr:col>5</xdr:col>
      <xdr:colOff>0</xdr:colOff>
      <xdr:row>17</xdr:row>
      <xdr:rowOff>0</xdr:rowOff>
    </xdr:to>
    <xdr:sp macro="" textlink="">
      <xdr:nvSpPr>
        <xdr:cNvPr id="2" name="Text Box 326"/>
        <xdr:cNvSpPr txBox="1">
          <a:spLocks noChangeArrowheads="1"/>
        </xdr:cNvSpPr>
      </xdr:nvSpPr>
      <xdr:spPr bwMode="auto">
        <a:xfrm>
          <a:off x="7734300" y="4533901"/>
          <a:ext cx="1809750" cy="5619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11. การบริหารจัดการการเงิน 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การคลัง มีประสิทธิภาพ</a:t>
          </a:r>
        </a:p>
      </xdr:txBody>
    </xdr:sp>
    <xdr:clientData/>
  </xdr:twoCellAnchor>
  <xdr:twoCellAnchor>
    <xdr:from>
      <xdr:col>1</xdr:col>
      <xdr:colOff>381000</xdr:colOff>
      <xdr:row>8</xdr:row>
      <xdr:rowOff>171450</xdr:rowOff>
    </xdr:from>
    <xdr:to>
      <xdr:col>2</xdr:col>
      <xdr:colOff>1095375</xdr:colOff>
      <xdr:row>10</xdr:row>
      <xdr:rowOff>66675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1962150" y="2695575"/>
          <a:ext cx="2705100" cy="4667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3. ประชาชนมีความพึงพอใจ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ต่องานบริการสุขภาพ</a:t>
          </a:r>
        </a:p>
      </xdr:txBody>
    </xdr:sp>
    <xdr:clientData/>
  </xdr:twoCellAnchor>
  <xdr:twoCellAnchor>
    <xdr:from>
      <xdr:col>3</xdr:col>
      <xdr:colOff>1066800</xdr:colOff>
      <xdr:row>8</xdr:row>
      <xdr:rowOff>142875</xdr:rowOff>
    </xdr:from>
    <xdr:to>
      <xdr:col>4</xdr:col>
      <xdr:colOff>1400175</xdr:colOff>
      <xdr:row>9</xdr:row>
      <xdr:rowOff>257175</xdr:rowOff>
    </xdr:to>
    <xdr:sp macro="" textlink="">
      <xdr:nvSpPr>
        <xdr:cNvPr id="4" name="Text Box 31"/>
        <xdr:cNvSpPr txBox="1">
          <a:spLocks noChangeArrowheads="1"/>
        </xdr:cNvSpPr>
      </xdr:nvSpPr>
      <xdr:spPr bwMode="auto">
        <a:xfrm>
          <a:off x="6629400" y="2667000"/>
          <a:ext cx="2324100" cy="4000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4. ภาคีเครือข่ายสุขภาพมีศักยภาพเข้มแข็งมีความพึงพอใจ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และมีส่วนร่วมในการดำเนินงานสุขภาพ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 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 </a:t>
          </a:r>
        </a:p>
      </xdr:txBody>
    </xdr:sp>
    <xdr:clientData/>
  </xdr:twoCellAnchor>
  <xdr:twoCellAnchor>
    <xdr:from>
      <xdr:col>3</xdr:col>
      <xdr:colOff>1552575</xdr:colOff>
      <xdr:row>19</xdr:row>
      <xdr:rowOff>95251</xdr:rowOff>
    </xdr:from>
    <xdr:to>
      <xdr:col>4</xdr:col>
      <xdr:colOff>1933575</xdr:colOff>
      <xdr:row>21</xdr:row>
      <xdr:rowOff>180976</xdr:rowOff>
    </xdr:to>
    <xdr:sp macro="" textlink="">
      <xdr:nvSpPr>
        <xdr:cNvPr id="5" name="Text Box 21"/>
        <xdr:cNvSpPr txBox="1">
          <a:spLocks noChangeArrowheads="1"/>
        </xdr:cNvSpPr>
      </xdr:nvSpPr>
      <xdr:spPr bwMode="auto">
        <a:xfrm>
          <a:off x="7115175" y="5762626"/>
          <a:ext cx="2371725" cy="6572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14. การบริหารจัดการเชิงกลยุทธ์ที่มีประสิทธิภาพ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 </a:t>
          </a:r>
        </a:p>
      </xdr:txBody>
    </xdr:sp>
    <xdr:clientData/>
  </xdr:twoCellAnchor>
  <xdr:twoCellAnchor>
    <xdr:from>
      <xdr:col>2</xdr:col>
      <xdr:colOff>571499</xdr:colOff>
      <xdr:row>19</xdr:row>
      <xdr:rowOff>114300</xdr:rowOff>
    </xdr:from>
    <xdr:to>
      <xdr:col>3</xdr:col>
      <xdr:colOff>1495424</xdr:colOff>
      <xdr:row>21</xdr:row>
      <xdr:rowOff>171450</xdr:rowOff>
    </xdr:to>
    <xdr:sp macro="" textlink="">
      <xdr:nvSpPr>
        <xdr:cNvPr id="6" name="Text Box 20"/>
        <xdr:cNvSpPr txBox="1">
          <a:spLocks noChangeArrowheads="1"/>
        </xdr:cNvSpPr>
      </xdr:nvSpPr>
      <xdr:spPr bwMode="auto">
        <a:xfrm>
          <a:off x="4143374" y="5781675"/>
          <a:ext cx="2914650" cy="6286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13. ระบบเทคโนโลยีสารสนเทศมีประสิทธิภาพ</a:t>
          </a:r>
        </a:p>
      </xdr:txBody>
    </xdr:sp>
    <xdr:clientData/>
  </xdr:twoCellAnchor>
  <xdr:twoCellAnchor>
    <xdr:from>
      <xdr:col>1</xdr:col>
      <xdr:colOff>76200</xdr:colOff>
      <xdr:row>19</xdr:row>
      <xdr:rowOff>85726</xdr:rowOff>
    </xdr:from>
    <xdr:to>
      <xdr:col>2</xdr:col>
      <xdr:colOff>466725</xdr:colOff>
      <xdr:row>21</xdr:row>
      <xdr:rowOff>152400</xdr:rowOff>
    </xdr:to>
    <xdr:sp macro="" textlink="">
      <xdr:nvSpPr>
        <xdr:cNvPr id="7" name="Text Box 19"/>
        <xdr:cNvSpPr txBox="1">
          <a:spLocks noChangeArrowheads="1"/>
        </xdr:cNvSpPr>
      </xdr:nvSpPr>
      <xdr:spPr bwMode="auto">
        <a:xfrm>
          <a:off x="1657350" y="5753101"/>
          <a:ext cx="2381250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12. บุคลากรมีศักยภาพและมีความสุข</a:t>
          </a:r>
        </a:p>
      </xdr:txBody>
    </xdr:sp>
    <xdr:clientData/>
  </xdr:twoCellAnchor>
  <xdr:twoCellAnchor>
    <xdr:from>
      <xdr:col>2</xdr:col>
      <xdr:colOff>1457325</xdr:colOff>
      <xdr:row>7</xdr:row>
      <xdr:rowOff>38100</xdr:rowOff>
    </xdr:from>
    <xdr:to>
      <xdr:col>3</xdr:col>
      <xdr:colOff>400050</xdr:colOff>
      <xdr:row>8</xdr:row>
      <xdr:rowOff>133350</xdr:rowOff>
    </xdr:to>
    <xdr:sp macro="" textlink="">
      <xdr:nvSpPr>
        <xdr:cNvPr id="8" name="ลูกศรขึ้น 24"/>
        <xdr:cNvSpPr>
          <a:spLocks noChangeArrowheads="1"/>
        </xdr:cNvSpPr>
      </xdr:nvSpPr>
      <xdr:spPr bwMode="auto">
        <a:xfrm>
          <a:off x="5029200" y="2276475"/>
          <a:ext cx="933450" cy="381000"/>
        </a:xfrm>
        <a:prstGeom prst="upArrow">
          <a:avLst>
            <a:gd name="adj1" fmla="val 50000"/>
            <a:gd name="adj2" fmla="val 50000"/>
          </a:avLst>
        </a:prstGeom>
        <a:solidFill>
          <a:srgbClr val="C0504D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323849</xdr:colOff>
      <xdr:row>5</xdr:row>
      <xdr:rowOff>133351</xdr:rowOff>
    </xdr:from>
    <xdr:to>
      <xdr:col>2</xdr:col>
      <xdr:colOff>847724</xdr:colOff>
      <xdr:row>7</xdr:row>
      <xdr:rowOff>19051</xdr:rowOff>
    </xdr:to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1904999" y="1800226"/>
          <a:ext cx="2514600" cy="457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1.ประชาชนมีสุขภาพดี</a:t>
          </a:r>
        </a:p>
      </xdr:txBody>
    </xdr:sp>
    <xdr:clientData/>
  </xdr:twoCellAnchor>
  <xdr:twoCellAnchor>
    <xdr:from>
      <xdr:col>2</xdr:col>
      <xdr:colOff>1533525</xdr:colOff>
      <xdr:row>10</xdr:row>
      <xdr:rowOff>38100</xdr:rowOff>
    </xdr:from>
    <xdr:to>
      <xdr:col>3</xdr:col>
      <xdr:colOff>438150</xdr:colOff>
      <xdr:row>11</xdr:row>
      <xdr:rowOff>133350</xdr:rowOff>
    </xdr:to>
    <xdr:sp macro="" textlink="">
      <xdr:nvSpPr>
        <xdr:cNvPr id="10" name="ลูกศรขึ้น 317"/>
        <xdr:cNvSpPr>
          <a:spLocks/>
        </xdr:cNvSpPr>
      </xdr:nvSpPr>
      <xdr:spPr bwMode="auto">
        <a:xfrm>
          <a:off x="5105400" y="3133725"/>
          <a:ext cx="895350" cy="381000"/>
        </a:xfrm>
        <a:prstGeom prst="upArrow">
          <a:avLst>
            <a:gd name="adj1" fmla="val 50000"/>
            <a:gd name="adj2" fmla="val 50000"/>
          </a:avLst>
        </a:prstGeom>
        <a:solidFill>
          <a:srgbClr val="C0504D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104775</xdr:colOff>
      <xdr:row>14</xdr:row>
      <xdr:rowOff>180975</xdr:rowOff>
    </xdr:from>
    <xdr:to>
      <xdr:col>2</xdr:col>
      <xdr:colOff>1619250</xdr:colOff>
      <xdr:row>16</xdr:row>
      <xdr:rowOff>209550</xdr:rowOff>
    </xdr:to>
    <xdr:sp macro="" textlink="">
      <xdr:nvSpPr>
        <xdr:cNvPr id="11" name="Text Box 26"/>
        <xdr:cNvSpPr txBox="1">
          <a:spLocks noChangeArrowheads="1"/>
        </xdr:cNvSpPr>
      </xdr:nvSpPr>
      <xdr:spPr bwMode="auto">
        <a:xfrm>
          <a:off x="1685925" y="4419600"/>
          <a:ext cx="3505200" cy="6000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6. การจัดระบบบริการสุขภาพ(</a:t>
          </a:r>
          <a:r>
            <a:rPr lang="en-US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Service Plan)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โรงพยาบาลจัดบริการเฉพาะด้าน/การจัดบริการระดับปฐมภูมิ/ ระบบส่งต่อ)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 </a:t>
          </a:r>
        </a:p>
      </xdr:txBody>
    </xdr:sp>
    <xdr:clientData/>
  </xdr:twoCellAnchor>
  <xdr:twoCellAnchor>
    <xdr:from>
      <xdr:col>1</xdr:col>
      <xdr:colOff>104775</xdr:colOff>
      <xdr:row>11</xdr:row>
      <xdr:rowOff>85724</xdr:rowOff>
    </xdr:from>
    <xdr:to>
      <xdr:col>2</xdr:col>
      <xdr:colOff>1666875</xdr:colOff>
      <xdr:row>14</xdr:row>
      <xdr:rowOff>66674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1685925" y="3467099"/>
          <a:ext cx="3552825" cy="838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5. ระบบงานรักษาพยาบาล, ส่งเสริมสุขภาพ, 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ป้องกันควบคุมโรค, ฟื้นฟูสภาพ, แพทย์แผนไทยและแพทย์ทางเลือก และการคุ้มครองผู้บริโภคมีคุณภาพมาตรฐาน</a:t>
          </a:r>
        </a:p>
      </xdr:txBody>
    </xdr:sp>
    <xdr:clientData/>
  </xdr:twoCellAnchor>
  <xdr:twoCellAnchor>
    <xdr:from>
      <xdr:col>3</xdr:col>
      <xdr:colOff>333375</xdr:colOff>
      <xdr:row>12</xdr:row>
      <xdr:rowOff>0</xdr:rowOff>
    </xdr:from>
    <xdr:to>
      <xdr:col>4</xdr:col>
      <xdr:colOff>28575</xdr:colOff>
      <xdr:row>16</xdr:row>
      <xdr:rowOff>85725</xdr:rowOff>
    </xdr:to>
    <xdr:sp macro="" textlink="">
      <xdr:nvSpPr>
        <xdr:cNvPr id="13" name="Text Box 77"/>
        <xdr:cNvSpPr txBox="1">
          <a:spLocks noChangeArrowheads="1"/>
        </xdr:cNvSpPr>
      </xdr:nvSpPr>
      <xdr:spPr bwMode="auto">
        <a:xfrm>
          <a:off x="5895975" y="3667125"/>
          <a:ext cx="1685925" cy="12287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9. ระบบเสริมสร้างสัมพันธภาพบทบาท และศักยภาพของภาคีเครือข่ายสุขภาพ    ในการสร้างสุขภาพมีประสิทธิภาพ</a:t>
          </a:r>
        </a:p>
      </xdr:txBody>
    </xdr:sp>
    <xdr:clientData/>
  </xdr:twoCellAnchor>
  <xdr:twoCellAnchor>
    <xdr:from>
      <xdr:col>4</xdr:col>
      <xdr:colOff>219075</xdr:colOff>
      <xdr:row>11</xdr:row>
      <xdr:rowOff>200025</xdr:rowOff>
    </xdr:from>
    <xdr:to>
      <xdr:col>4</xdr:col>
      <xdr:colOff>1990725</xdr:colOff>
      <xdr:row>14</xdr:row>
      <xdr:rowOff>38100</xdr:rowOff>
    </xdr:to>
    <xdr:sp macro="" textlink="">
      <xdr:nvSpPr>
        <xdr:cNvPr id="14" name="Text Box 23"/>
        <xdr:cNvSpPr txBox="1">
          <a:spLocks noChangeArrowheads="1"/>
        </xdr:cNvSpPr>
      </xdr:nvSpPr>
      <xdr:spPr bwMode="auto">
        <a:xfrm>
          <a:off x="7772400" y="3581400"/>
          <a:ext cx="1771650" cy="695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10. การบริหารจัดการตามเกณฑ์มาตรฐาน (</a:t>
          </a:r>
          <a:r>
            <a:rPr lang="en-US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PMQA, HA, PCA)</a:t>
          </a:r>
        </a:p>
      </xdr:txBody>
    </xdr:sp>
    <xdr:clientData/>
  </xdr:twoCellAnchor>
  <xdr:twoCellAnchor>
    <xdr:from>
      <xdr:col>2</xdr:col>
      <xdr:colOff>1609725</xdr:colOff>
      <xdr:row>18</xdr:row>
      <xdr:rowOff>9525</xdr:rowOff>
    </xdr:from>
    <xdr:to>
      <xdr:col>3</xdr:col>
      <xdr:colOff>552450</xdr:colOff>
      <xdr:row>19</xdr:row>
      <xdr:rowOff>28575</xdr:rowOff>
    </xdr:to>
    <xdr:sp macro="" textlink="">
      <xdr:nvSpPr>
        <xdr:cNvPr id="15" name="ลูกศรขึ้น 322"/>
        <xdr:cNvSpPr>
          <a:spLocks/>
        </xdr:cNvSpPr>
      </xdr:nvSpPr>
      <xdr:spPr bwMode="auto">
        <a:xfrm>
          <a:off x="5181600" y="5391150"/>
          <a:ext cx="933450" cy="304800"/>
        </a:xfrm>
        <a:prstGeom prst="upArrow">
          <a:avLst>
            <a:gd name="adj1" fmla="val 50000"/>
            <a:gd name="adj2" fmla="val 50000"/>
          </a:avLst>
        </a:prstGeom>
        <a:solidFill>
          <a:srgbClr val="C0504D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1114424</xdr:colOff>
      <xdr:row>5</xdr:row>
      <xdr:rowOff>142875</xdr:rowOff>
    </xdr:from>
    <xdr:to>
      <xdr:col>4</xdr:col>
      <xdr:colOff>1323974</xdr:colOff>
      <xdr:row>7</xdr:row>
      <xdr:rowOff>47625</xdr:rowOff>
    </xdr:to>
    <xdr:sp macro="" textlink="">
      <xdr:nvSpPr>
        <xdr:cNvPr id="16" name="กล่องข้อความ 2"/>
        <xdr:cNvSpPr txBox="1">
          <a:spLocks noChangeArrowheads="1"/>
        </xdr:cNvSpPr>
      </xdr:nvSpPr>
      <xdr:spPr bwMode="auto">
        <a:xfrm>
          <a:off x="6677024" y="1809750"/>
          <a:ext cx="2200275" cy="476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2. การบริหารจัดการทรัพยากรสาธารณสุขมีความคุ้มค่า</a:t>
          </a:r>
        </a:p>
      </xdr:txBody>
    </xdr:sp>
    <xdr:clientData/>
  </xdr:twoCellAnchor>
  <xdr:twoCellAnchor>
    <xdr:from>
      <xdr:col>1</xdr:col>
      <xdr:colOff>161925</xdr:colOff>
      <xdr:row>17</xdr:row>
      <xdr:rowOff>9525</xdr:rowOff>
    </xdr:from>
    <xdr:to>
      <xdr:col>2</xdr:col>
      <xdr:colOff>333375</xdr:colOff>
      <xdr:row>18</xdr:row>
      <xdr:rowOff>390525</xdr:rowOff>
    </xdr:to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1743075" y="5105400"/>
          <a:ext cx="2162175" cy="5619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7. ระบบตอบโต้ภาวะฉุกเฉินด้านการแพทย์และสาธารณสุข      </a:t>
          </a:r>
        </a:p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ที่มีประสิทธิภาพ (</a:t>
          </a:r>
          <a:r>
            <a:rPr lang="en-US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PHER)</a:t>
          </a:r>
        </a:p>
      </xdr:txBody>
    </xdr:sp>
    <xdr:clientData/>
  </xdr:twoCellAnchor>
  <xdr:twoCellAnchor>
    <xdr:from>
      <xdr:col>2</xdr:col>
      <xdr:colOff>371475</xdr:colOff>
      <xdr:row>17</xdr:row>
      <xdr:rowOff>19051</xdr:rowOff>
    </xdr:from>
    <xdr:to>
      <xdr:col>2</xdr:col>
      <xdr:colOff>1647825</xdr:colOff>
      <xdr:row>18</xdr:row>
      <xdr:rowOff>381000</xdr:rowOff>
    </xdr:to>
    <xdr:sp macro="" textlink="">
      <xdr:nvSpPr>
        <xdr:cNvPr id="18" name="Text Box 29"/>
        <xdr:cNvSpPr txBox="1">
          <a:spLocks noChangeArrowheads="1"/>
        </xdr:cNvSpPr>
      </xdr:nvSpPr>
      <xdr:spPr bwMode="auto">
        <a:xfrm>
          <a:off x="3943350" y="5114926"/>
          <a:ext cx="1276350" cy="5524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8. ระบบบริการผู้สูงอายุที่มีประสิทธิภาพ</a:t>
          </a:r>
        </a:p>
      </xdr:txBody>
    </xdr:sp>
    <xdr:clientData/>
  </xdr:twoCellAnchor>
  <xdr:twoCellAnchor>
    <xdr:from>
      <xdr:col>2</xdr:col>
      <xdr:colOff>1343026</xdr:colOff>
      <xdr:row>22</xdr:row>
      <xdr:rowOff>66675</xdr:rowOff>
    </xdr:from>
    <xdr:to>
      <xdr:col>2</xdr:col>
      <xdr:colOff>1762126</xdr:colOff>
      <xdr:row>22</xdr:row>
      <xdr:rowOff>238125</xdr:rowOff>
    </xdr:to>
    <xdr:sp macro="" textlink="">
      <xdr:nvSpPr>
        <xdr:cNvPr id="19" name="TextBox 18"/>
        <xdr:cNvSpPr txBox="1"/>
      </xdr:nvSpPr>
      <xdr:spPr>
        <a:xfrm>
          <a:off x="4914901" y="6591300"/>
          <a:ext cx="419100" cy="1714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28</xdr:row>
      <xdr:rowOff>9525</xdr:rowOff>
    </xdr:from>
    <xdr:to>
      <xdr:col>5</xdr:col>
      <xdr:colOff>733425</xdr:colOff>
      <xdr:row>28</xdr:row>
      <xdr:rowOff>200025</xdr:rowOff>
    </xdr:to>
    <xdr:sp macro="" textlink="">
      <xdr:nvSpPr>
        <xdr:cNvPr id="2" name="TextBox 1"/>
        <xdr:cNvSpPr txBox="1"/>
      </xdr:nvSpPr>
      <xdr:spPr>
        <a:xfrm>
          <a:off x="4848225" y="63627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295275</xdr:colOff>
      <xdr:row>54</xdr:row>
      <xdr:rowOff>209550</xdr:rowOff>
    </xdr:from>
    <xdr:to>
      <xdr:col>5</xdr:col>
      <xdr:colOff>714375</xdr:colOff>
      <xdr:row>55</xdr:row>
      <xdr:rowOff>180975</xdr:rowOff>
    </xdr:to>
    <xdr:sp macro="" textlink="">
      <xdr:nvSpPr>
        <xdr:cNvPr id="3" name="TextBox 2"/>
        <xdr:cNvSpPr txBox="1"/>
      </xdr:nvSpPr>
      <xdr:spPr>
        <a:xfrm>
          <a:off x="4829175" y="113633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71005</xdr:colOff>
      <xdr:row>28</xdr:row>
      <xdr:rowOff>0</xdr:rowOff>
    </xdr:from>
    <xdr:to>
      <xdr:col>6</xdr:col>
      <xdr:colOff>409575</xdr:colOff>
      <xdr:row>28</xdr:row>
      <xdr:rowOff>230332</xdr:rowOff>
    </xdr:to>
    <xdr:sp macro="" textlink="">
      <xdr:nvSpPr>
        <xdr:cNvPr id="2" name="TextBox 1"/>
        <xdr:cNvSpPr txBox="1"/>
      </xdr:nvSpPr>
      <xdr:spPr>
        <a:xfrm>
          <a:off x="5338330" y="6400800"/>
          <a:ext cx="338570" cy="23033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78798</xdr:colOff>
      <xdr:row>55</xdr:row>
      <xdr:rowOff>19050</xdr:rowOff>
    </xdr:from>
    <xdr:to>
      <xdr:col>6</xdr:col>
      <xdr:colOff>392641</xdr:colOff>
      <xdr:row>55</xdr:row>
      <xdr:rowOff>192232</xdr:rowOff>
    </xdr:to>
    <xdr:sp macro="" textlink="">
      <xdr:nvSpPr>
        <xdr:cNvPr id="3" name="TextBox 2"/>
        <xdr:cNvSpPr txBox="1"/>
      </xdr:nvSpPr>
      <xdr:spPr>
        <a:xfrm>
          <a:off x="5346123" y="12753975"/>
          <a:ext cx="313843" cy="17318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58882</xdr:colOff>
      <xdr:row>81</xdr:row>
      <xdr:rowOff>219074</xdr:rowOff>
    </xdr:from>
    <xdr:to>
      <xdr:col>6</xdr:col>
      <xdr:colOff>356659</xdr:colOff>
      <xdr:row>82</xdr:row>
      <xdr:rowOff>184439</xdr:rowOff>
    </xdr:to>
    <xdr:sp macro="" textlink="">
      <xdr:nvSpPr>
        <xdr:cNvPr id="4" name="TextBox 3"/>
        <xdr:cNvSpPr txBox="1"/>
      </xdr:nvSpPr>
      <xdr:spPr>
        <a:xfrm>
          <a:off x="5326207" y="18840449"/>
          <a:ext cx="297777" cy="19396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30</xdr:row>
      <xdr:rowOff>9525</xdr:rowOff>
    </xdr:from>
    <xdr:to>
      <xdr:col>5</xdr:col>
      <xdr:colOff>533400</xdr:colOff>
      <xdr:row>30</xdr:row>
      <xdr:rowOff>200025</xdr:rowOff>
    </xdr:to>
    <xdr:sp macro="" textlink="">
      <xdr:nvSpPr>
        <xdr:cNvPr id="2" name="TextBox 1"/>
        <xdr:cNvSpPr txBox="1"/>
      </xdr:nvSpPr>
      <xdr:spPr>
        <a:xfrm>
          <a:off x="5095875" y="65817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59</xdr:row>
      <xdr:rowOff>0</xdr:rowOff>
    </xdr:from>
    <xdr:to>
      <xdr:col>5</xdr:col>
      <xdr:colOff>419100</xdr:colOff>
      <xdr:row>59</xdr:row>
      <xdr:rowOff>190500</xdr:rowOff>
    </xdr:to>
    <xdr:sp macro="" textlink="">
      <xdr:nvSpPr>
        <xdr:cNvPr id="3" name="TextBox 2"/>
        <xdr:cNvSpPr txBox="1"/>
      </xdr:nvSpPr>
      <xdr:spPr>
        <a:xfrm>
          <a:off x="4981575" y="129349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31</xdr:row>
      <xdr:rowOff>190500</xdr:rowOff>
    </xdr:from>
    <xdr:to>
      <xdr:col>5</xdr:col>
      <xdr:colOff>666750</xdr:colOff>
      <xdr:row>32</xdr:row>
      <xdr:rowOff>171450</xdr:rowOff>
    </xdr:to>
    <xdr:sp macro="" textlink="">
      <xdr:nvSpPr>
        <xdr:cNvPr id="2" name="TextBox 1"/>
        <xdr:cNvSpPr txBox="1"/>
      </xdr:nvSpPr>
      <xdr:spPr>
        <a:xfrm>
          <a:off x="4914900" y="64865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381000</xdr:colOff>
      <xdr:row>61</xdr:row>
      <xdr:rowOff>190500</xdr:rowOff>
    </xdr:from>
    <xdr:to>
      <xdr:col>6</xdr:col>
      <xdr:colOff>57150</xdr:colOff>
      <xdr:row>62</xdr:row>
      <xdr:rowOff>171450</xdr:rowOff>
    </xdr:to>
    <xdr:sp macro="" textlink="">
      <xdr:nvSpPr>
        <xdr:cNvPr id="3" name="TextBox 2"/>
        <xdr:cNvSpPr txBox="1"/>
      </xdr:nvSpPr>
      <xdr:spPr>
        <a:xfrm>
          <a:off x="5048250" y="127825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1853045</xdr:colOff>
      <xdr:row>58</xdr:row>
      <xdr:rowOff>199159</xdr:rowOff>
    </xdr:from>
    <xdr:to>
      <xdr:col>5</xdr:col>
      <xdr:colOff>233795</xdr:colOff>
      <xdr:row>59</xdr:row>
      <xdr:rowOff>155864</xdr:rowOff>
    </xdr:to>
    <xdr:sp macro="" textlink="">
      <xdr:nvSpPr>
        <xdr:cNvPr id="3" name="TextBox 2"/>
        <xdr:cNvSpPr txBox="1"/>
      </xdr:nvSpPr>
      <xdr:spPr>
        <a:xfrm>
          <a:off x="4978977" y="12754841"/>
          <a:ext cx="294409" cy="17318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1904999</xdr:colOff>
      <xdr:row>88</xdr:row>
      <xdr:rowOff>17317</xdr:rowOff>
    </xdr:from>
    <xdr:to>
      <xdr:col>5</xdr:col>
      <xdr:colOff>316248</xdr:colOff>
      <xdr:row>88</xdr:row>
      <xdr:rowOff>207817</xdr:rowOff>
    </xdr:to>
    <xdr:sp macro="" textlink="">
      <xdr:nvSpPr>
        <xdr:cNvPr id="4" name="TextBox 3"/>
        <xdr:cNvSpPr txBox="1"/>
      </xdr:nvSpPr>
      <xdr:spPr>
        <a:xfrm>
          <a:off x="5030931" y="17742476"/>
          <a:ext cx="324908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1818409</xdr:colOff>
      <xdr:row>30</xdr:row>
      <xdr:rowOff>8659</xdr:rowOff>
    </xdr:from>
    <xdr:to>
      <xdr:col>5</xdr:col>
      <xdr:colOff>251114</xdr:colOff>
      <xdr:row>30</xdr:row>
      <xdr:rowOff>164523</xdr:rowOff>
    </xdr:to>
    <xdr:sp macro="" textlink="">
      <xdr:nvSpPr>
        <xdr:cNvPr id="5" name="TextBox 4"/>
        <xdr:cNvSpPr txBox="1"/>
      </xdr:nvSpPr>
      <xdr:spPr>
        <a:xfrm>
          <a:off x="4944341" y="6502977"/>
          <a:ext cx="346364" cy="15586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1019175</xdr:colOff>
      <xdr:row>30</xdr:row>
      <xdr:rowOff>200025</xdr:rowOff>
    </xdr:from>
    <xdr:to>
      <xdr:col>5</xdr:col>
      <xdr:colOff>66675</xdr:colOff>
      <xdr:row>31</xdr:row>
      <xdr:rowOff>200025</xdr:rowOff>
    </xdr:to>
    <xdr:sp macro="" textlink="">
      <xdr:nvSpPr>
        <xdr:cNvPr id="2" name="TextBox 1"/>
        <xdr:cNvSpPr txBox="1"/>
      </xdr:nvSpPr>
      <xdr:spPr>
        <a:xfrm>
          <a:off x="4943475" y="6486525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1104900</xdr:colOff>
      <xdr:row>60</xdr:row>
      <xdr:rowOff>152400</xdr:rowOff>
    </xdr:from>
    <xdr:to>
      <xdr:col>5</xdr:col>
      <xdr:colOff>152400</xdr:colOff>
      <xdr:row>61</xdr:row>
      <xdr:rowOff>152400</xdr:rowOff>
    </xdr:to>
    <xdr:sp macro="" textlink="">
      <xdr:nvSpPr>
        <xdr:cNvPr id="3" name="TextBox 2"/>
        <xdr:cNvSpPr txBox="1"/>
      </xdr:nvSpPr>
      <xdr:spPr>
        <a:xfrm>
          <a:off x="5029200" y="12725400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92</xdr:row>
      <xdr:rowOff>0</xdr:rowOff>
    </xdr:from>
    <xdr:to>
      <xdr:col>5</xdr:col>
      <xdr:colOff>419100</xdr:colOff>
      <xdr:row>92</xdr:row>
      <xdr:rowOff>190500</xdr:rowOff>
    </xdr:to>
    <xdr:sp macro="" textlink="">
      <xdr:nvSpPr>
        <xdr:cNvPr id="5" name="TextBox 4"/>
        <xdr:cNvSpPr txBox="1"/>
      </xdr:nvSpPr>
      <xdr:spPr>
        <a:xfrm>
          <a:off x="5351318" y="25726159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62</a:t>
          </a:r>
          <a:endParaRPr lang="th-TH" sz="1100"/>
        </a:p>
      </xdr:txBody>
    </xdr:sp>
    <xdr:clientData/>
  </xdr:twoCellAnchor>
  <xdr:twoCellAnchor>
    <xdr:from>
      <xdr:col>4</xdr:col>
      <xdr:colOff>632113</xdr:colOff>
      <xdr:row>27</xdr:row>
      <xdr:rowOff>173181</xdr:rowOff>
    </xdr:from>
    <xdr:to>
      <xdr:col>4</xdr:col>
      <xdr:colOff>1051213</xdr:colOff>
      <xdr:row>28</xdr:row>
      <xdr:rowOff>166254</xdr:rowOff>
    </xdr:to>
    <xdr:sp macro="" textlink="">
      <xdr:nvSpPr>
        <xdr:cNvPr id="6" name="TextBox 5"/>
        <xdr:cNvSpPr txBox="1"/>
      </xdr:nvSpPr>
      <xdr:spPr>
        <a:xfrm>
          <a:off x="4831772" y="6321136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303068</xdr:colOff>
      <xdr:row>49</xdr:row>
      <xdr:rowOff>147205</xdr:rowOff>
    </xdr:from>
    <xdr:to>
      <xdr:col>4</xdr:col>
      <xdr:colOff>722168</xdr:colOff>
      <xdr:row>50</xdr:row>
      <xdr:rowOff>140277</xdr:rowOff>
    </xdr:to>
    <xdr:sp macro="" textlink="">
      <xdr:nvSpPr>
        <xdr:cNvPr id="7" name="TextBox 6"/>
        <xdr:cNvSpPr txBox="1"/>
      </xdr:nvSpPr>
      <xdr:spPr>
        <a:xfrm>
          <a:off x="4355523" y="12659591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701387</xdr:colOff>
      <xdr:row>78</xdr:row>
      <xdr:rowOff>0</xdr:rowOff>
    </xdr:from>
    <xdr:to>
      <xdr:col>4</xdr:col>
      <xdr:colOff>1120487</xdr:colOff>
      <xdr:row>78</xdr:row>
      <xdr:rowOff>209550</xdr:rowOff>
    </xdr:to>
    <xdr:sp macro="" textlink="">
      <xdr:nvSpPr>
        <xdr:cNvPr id="8" name="TextBox 7"/>
        <xdr:cNvSpPr txBox="1"/>
      </xdr:nvSpPr>
      <xdr:spPr>
        <a:xfrm>
          <a:off x="4901046" y="19084636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30</xdr:row>
      <xdr:rowOff>0</xdr:rowOff>
    </xdr:from>
    <xdr:to>
      <xdr:col>5</xdr:col>
      <xdr:colOff>666750</xdr:colOff>
      <xdr:row>30</xdr:row>
      <xdr:rowOff>190500</xdr:rowOff>
    </xdr:to>
    <xdr:sp macro="" textlink="">
      <xdr:nvSpPr>
        <xdr:cNvPr id="2" name="TextBox 1"/>
        <xdr:cNvSpPr txBox="1"/>
      </xdr:nvSpPr>
      <xdr:spPr>
        <a:xfrm>
          <a:off x="5114925" y="65341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32</xdr:row>
      <xdr:rowOff>0</xdr:rowOff>
    </xdr:from>
    <xdr:to>
      <xdr:col>5</xdr:col>
      <xdr:colOff>419100</xdr:colOff>
      <xdr:row>32</xdr:row>
      <xdr:rowOff>190500</xdr:rowOff>
    </xdr:to>
    <xdr:sp macro="" textlink="">
      <xdr:nvSpPr>
        <xdr:cNvPr id="4" name="TextBox 3"/>
        <xdr:cNvSpPr txBox="1"/>
      </xdr:nvSpPr>
      <xdr:spPr>
        <a:xfrm>
          <a:off x="4805795" y="6373091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5</xdr:col>
      <xdr:colOff>419100</xdr:colOff>
      <xdr:row>63</xdr:row>
      <xdr:rowOff>190500</xdr:rowOff>
    </xdr:to>
    <xdr:sp macro="" textlink="">
      <xdr:nvSpPr>
        <xdr:cNvPr id="5" name="TextBox 4"/>
        <xdr:cNvSpPr txBox="1"/>
      </xdr:nvSpPr>
      <xdr:spPr>
        <a:xfrm>
          <a:off x="4805795" y="12547023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29</xdr:row>
      <xdr:rowOff>0</xdr:rowOff>
    </xdr:from>
    <xdr:to>
      <xdr:col>5</xdr:col>
      <xdr:colOff>390525</xdr:colOff>
      <xdr:row>29</xdr:row>
      <xdr:rowOff>171450</xdr:rowOff>
    </xdr:to>
    <xdr:sp macro="" textlink="">
      <xdr:nvSpPr>
        <xdr:cNvPr id="5" name="TextBox 4"/>
        <xdr:cNvSpPr txBox="1"/>
      </xdr:nvSpPr>
      <xdr:spPr>
        <a:xfrm>
          <a:off x="4905375" y="6353175"/>
          <a:ext cx="390525" cy="1714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390525</xdr:colOff>
      <xdr:row>57</xdr:row>
      <xdr:rowOff>171450</xdr:rowOff>
    </xdr:to>
    <xdr:sp macro="" textlink="">
      <xdr:nvSpPr>
        <xdr:cNvPr id="6" name="TextBox 5"/>
        <xdr:cNvSpPr txBox="1"/>
      </xdr:nvSpPr>
      <xdr:spPr>
        <a:xfrm>
          <a:off x="4905375" y="12487275"/>
          <a:ext cx="390525" cy="1714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85</xdr:row>
      <xdr:rowOff>0</xdr:rowOff>
    </xdr:from>
    <xdr:to>
      <xdr:col>5</xdr:col>
      <xdr:colOff>381000</xdr:colOff>
      <xdr:row>85</xdr:row>
      <xdr:rowOff>161925</xdr:rowOff>
    </xdr:to>
    <xdr:sp macro="" textlink="">
      <xdr:nvSpPr>
        <xdr:cNvPr id="7" name="TextBox 6"/>
        <xdr:cNvSpPr txBox="1"/>
      </xdr:nvSpPr>
      <xdr:spPr>
        <a:xfrm>
          <a:off x="4905375" y="18621375"/>
          <a:ext cx="381000" cy="1619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1533525</xdr:colOff>
      <xdr:row>22</xdr:row>
      <xdr:rowOff>66676</xdr:rowOff>
    </xdr:from>
    <xdr:to>
      <xdr:col>1</xdr:col>
      <xdr:colOff>1952625</xdr:colOff>
      <xdr:row>22</xdr:row>
      <xdr:rowOff>238126</xdr:rowOff>
    </xdr:to>
    <xdr:sp macro="" textlink="">
      <xdr:nvSpPr>
        <xdr:cNvPr id="2" name="TextBox 1"/>
        <xdr:cNvSpPr txBox="1"/>
      </xdr:nvSpPr>
      <xdr:spPr>
        <a:xfrm>
          <a:off x="4457700" y="6686551"/>
          <a:ext cx="419100" cy="1714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32</xdr:row>
      <xdr:rowOff>9525</xdr:rowOff>
    </xdr:from>
    <xdr:to>
      <xdr:col>5</xdr:col>
      <xdr:colOff>276225</xdr:colOff>
      <xdr:row>32</xdr:row>
      <xdr:rowOff>200025</xdr:rowOff>
    </xdr:to>
    <xdr:sp macro="" textlink="">
      <xdr:nvSpPr>
        <xdr:cNvPr id="2" name="TextBox 1"/>
        <xdr:cNvSpPr txBox="1"/>
      </xdr:nvSpPr>
      <xdr:spPr>
        <a:xfrm>
          <a:off x="5191125" y="6743700"/>
          <a:ext cx="352425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22</xdr:row>
      <xdr:rowOff>285750</xdr:rowOff>
    </xdr:from>
    <xdr:to>
      <xdr:col>5</xdr:col>
      <xdr:colOff>619125</xdr:colOff>
      <xdr:row>22</xdr:row>
      <xdr:rowOff>476250</xdr:rowOff>
    </xdr:to>
    <xdr:sp macro="" textlink="">
      <xdr:nvSpPr>
        <xdr:cNvPr id="2" name="TextBox 1"/>
        <xdr:cNvSpPr txBox="1"/>
      </xdr:nvSpPr>
      <xdr:spPr>
        <a:xfrm>
          <a:off x="5038725" y="65151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114300</xdr:colOff>
      <xdr:row>43</xdr:row>
      <xdr:rowOff>152400</xdr:rowOff>
    </xdr:from>
    <xdr:to>
      <xdr:col>5</xdr:col>
      <xdr:colOff>504825</xdr:colOff>
      <xdr:row>44</xdr:row>
      <xdr:rowOff>123825</xdr:rowOff>
    </xdr:to>
    <xdr:sp macro="" textlink="">
      <xdr:nvSpPr>
        <xdr:cNvPr id="3" name="TextBox 2"/>
        <xdr:cNvSpPr txBox="1"/>
      </xdr:nvSpPr>
      <xdr:spPr>
        <a:xfrm>
          <a:off x="4953000" y="12592050"/>
          <a:ext cx="390525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5</xdr:col>
      <xdr:colOff>419100</xdr:colOff>
      <xdr:row>27</xdr:row>
      <xdr:rowOff>190500</xdr:rowOff>
    </xdr:to>
    <xdr:sp macro="" textlink="">
      <xdr:nvSpPr>
        <xdr:cNvPr id="2" name="TextBox 1"/>
        <xdr:cNvSpPr txBox="1"/>
      </xdr:nvSpPr>
      <xdr:spPr>
        <a:xfrm>
          <a:off x="5334000" y="63436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19050</xdr:colOff>
      <xdr:row>52</xdr:row>
      <xdr:rowOff>9525</xdr:rowOff>
    </xdr:from>
    <xdr:to>
      <xdr:col>5</xdr:col>
      <xdr:colOff>438150</xdr:colOff>
      <xdr:row>52</xdr:row>
      <xdr:rowOff>200025</xdr:rowOff>
    </xdr:to>
    <xdr:sp macro="" textlink="">
      <xdr:nvSpPr>
        <xdr:cNvPr id="3" name="TextBox 2"/>
        <xdr:cNvSpPr txBox="1"/>
      </xdr:nvSpPr>
      <xdr:spPr>
        <a:xfrm>
          <a:off x="4886325" y="99060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730250</xdr:colOff>
      <xdr:row>110</xdr:row>
      <xdr:rowOff>42334</xdr:rowOff>
    </xdr:from>
    <xdr:to>
      <xdr:col>6</xdr:col>
      <xdr:colOff>249766</xdr:colOff>
      <xdr:row>110</xdr:row>
      <xdr:rowOff>232834</xdr:rowOff>
    </xdr:to>
    <xdr:sp macro="" textlink="">
      <xdr:nvSpPr>
        <xdr:cNvPr id="4" name="TextBox 3"/>
        <xdr:cNvSpPr txBox="1"/>
      </xdr:nvSpPr>
      <xdr:spPr>
        <a:xfrm>
          <a:off x="5408083" y="19229917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77</a:t>
          </a:r>
          <a:endParaRPr lang="th-TH" sz="1100"/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363682</xdr:colOff>
      <xdr:row>27</xdr:row>
      <xdr:rowOff>155864</xdr:rowOff>
    </xdr:to>
    <xdr:sp macro="" textlink="">
      <xdr:nvSpPr>
        <xdr:cNvPr id="3" name="TextBox 2"/>
        <xdr:cNvSpPr txBox="1"/>
      </xdr:nvSpPr>
      <xdr:spPr>
        <a:xfrm>
          <a:off x="4883727" y="6520295"/>
          <a:ext cx="363682" cy="15586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8659</xdr:colOff>
      <xdr:row>53</xdr:row>
      <xdr:rowOff>25977</xdr:rowOff>
    </xdr:from>
    <xdr:to>
      <xdr:col>5</xdr:col>
      <xdr:colOff>346364</xdr:colOff>
      <xdr:row>53</xdr:row>
      <xdr:rowOff>199159</xdr:rowOff>
    </xdr:to>
    <xdr:sp macro="" textlink="">
      <xdr:nvSpPr>
        <xdr:cNvPr id="5" name="TextBox 4"/>
        <xdr:cNvSpPr txBox="1"/>
      </xdr:nvSpPr>
      <xdr:spPr>
        <a:xfrm>
          <a:off x="4892386" y="12460432"/>
          <a:ext cx="337705" cy="17318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51954</xdr:colOff>
      <xdr:row>34</xdr:row>
      <xdr:rowOff>0</xdr:rowOff>
    </xdr:from>
    <xdr:to>
      <xdr:col>7</xdr:col>
      <xdr:colOff>424295</xdr:colOff>
      <xdr:row>34</xdr:row>
      <xdr:rowOff>155863</xdr:rowOff>
    </xdr:to>
    <xdr:sp macro="" textlink="">
      <xdr:nvSpPr>
        <xdr:cNvPr id="2" name="TextBox 1"/>
        <xdr:cNvSpPr txBox="1"/>
      </xdr:nvSpPr>
      <xdr:spPr>
        <a:xfrm>
          <a:off x="4710545" y="6477000"/>
          <a:ext cx="372341" cy="155863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7</xdr:col>
      <xdr:colOff>179244</xdr:colOff>
      <xdr:row>67</xdr:row>
      <xdr:rowOff>19050</xdr:rowOff>
    </xdr:from>
    <xdr:to>
      <xdr:col>7</xdr:col>
      <xdr:colOff>519546</xdr:colOff>
      <xdr:row>67</xdr:row>
      <xdr:rowOff>181841</xdr:rowOff>
    </xdr:to>
    <xdr:sp macro="" textlink="">
      <xdr:nvSpPr>
        <xdr:cNvPr id="4" name="TextBox 3"/>
        <xdr:cNvSpPr txBox="1"/>
      </xdr:nvSpPr>
      <xdr:spPr>
        <a:xfrm>
          <a:off x="4837835" y="12782550"/>
          <a:ext cx="340302" cy="16279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7</xdr:col>
      <xdr:colOff>112567</xdr:colOff>
      <xdr:row>99</xdr:row>
      <xdr:rowOff>173182</xdr:rowOff>
    </xdr:from>
    <xdr:to>
      <xdr:col>7</xdr:col>
      <xdr:colOff>406976</xdr:colOff>
      <xdr:row>100</xdr:row>
      <xdr:rowOff>164523</xdr:rowOff>
    </xdr:to>
    <xdr:sp macro="" textlink="">
      <xdr:nvSpPr>
        <xdr:cNvPr id="5" name="TextBox 4"/>
        <xdr:cNvSpPr txBox="1"/>
      </xdr:nvSpPr>
      <xdr:spPr>
        <a:xfrm>
          <a:off x="4771158" y="19032682"/>
          <a:ext cx="294409" cy="18184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45</xdr:row>
      <xdr:rowOff>0</xdr:rowOff>
    </xdr:from>
    <xdr:to>
      <xdr:col>5</xdr:col>
      <xdr:colOff>419100</xdr:colOff>
      <xdr:row>45</xdr:row>
      <xdr:rowOff>190500</xdr:rowOff>
    </xdr:to>
    <xdr:sp macro="" textlink="">
      <xdr:nvSpPr>
        <xdr:cNvPr id="3" name="TextBox 2"/>
        <xdr:cNvSpPr txBox="1"/>
      </xdr:nvSpPr>
      <xdr:spPr>
        <a:xfrm>
          <a:off x="5359977" y="12486409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83</a:t>
          </a:r>
          <a:endParaRPr lang="th-TH" sz="1100"/>
        </a:p>
      </xdr:txBody>
    </xdr:sp>
    <xdr:clientData/>
  </xdr:twoCellAnchor>
  <xdr:twoCellAnchor>
    <xdr:from>
      <xdr:col>4</xdr:col>
      <xdr:colOff>1047750</xdr:colOff>
      <xdr:row>30</xdr:row>
      <xdr:rowOff>95250</xdr:rowOff>
    </xdr:from>
    <xdr:to>
      <xdr:col>5</xdr:col>
      <xdr:colOff>8659</xdr:colOff>
      <xdr:row>31</xdr:row>
      <xdr:rowOff>86591</xdr:rowOff>
    </xdr:to>
    <xdr:sp macro="" textlink="">
      <xdr:nvSpPr>
        <xdr:cNvPr id="4" name="TextBox 3"/>
        <xdr:cNvSpPr txBox="1"/>
      </xdr:nvSpPr>
      <xdr:spPr>
        <a:xfrm>
          <a:off x="4875068" y="6676159"/>
          <a:ext cx="294409" cy="18184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1181100</xdr:colOff>
      <xdr:row>26</xdr:row>
      <xdr:rowOff>0</xdr:rowOff>
    </xdr:from>
    <xdr:to>
      <xdr:col>4</xdr:col>
      <xdr:colOff>1600200</xdr:colOff>
      <xdr:row>26</xdr:row>
      <xdr:rowOff>190500</xdr:rowOff>
    </xdr:to>
    <xdr:sp macro="" textlink="">
      <xdr:nvSpPr>
        <xdr:cNvPr id="2" name="TextBox 1"/>
        <xdr:cNvSpPr txBox="1"/>
      </xdr:nvSpPr>
      <xdr:spPr>
        <a:xfrm>
          <a:off x="5210175" y="63246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1047750</xdr:colOff>
      <xdr:row>48</xdr:row>
      <xdr:rowOff>247650</xdr:rowOff>
    </xdr:from>
    <xdr:to>
      <xdr:col>4</xdr:col>
      <xdr:colOff>1466850</xdr:colOff>
      <xdr:row>49</xdr:row>
      <xdr:rowOff>142875</xdr:rowOff>
    </xdr:to>
    <xdr:sp macro="" textlink="">
      <xdr:nvSpPr>
        <xdr:cNvPr id="3" name="TextBox 2"/>
        <xdr:cNvSpPr txBox="1"/>
      </xdr:nvSpPr>
      <xdr:spPr>
        <a:xfrm>
          <a:off x="5076825" y="11601450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28</xdr:row>
      <xdr:rowOff>257175</xdr:rowOff>
    </xdr:from>
    <xdr:to>
      <xdr:col>6</xdr:col>
      <xdr:colOff>28575</xdr:colOff>
      <xdr:row>29</xdr:row>
      <xdr:rowOff>142875</xdr:rowOff>
    </xdr:to>
    <xdr:sp macro="" textlink="">
      <xdr:nvSpPr>
        <xdr:cNvPr id="2" name="TextBox 1"/>
        <xdr:cNvSpPr txBox="1"/>
      </xdr:nvSpPr>
      <xdr:spPr>
        <a:xfrm>
          <a:off x="4838700" y="6457950"/>
          <a:ext cx="419100" cy="21907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29</xdr:row>
      <xdr:rowOff>0</xdr:rowOff>
    </xdr:from>
    <xdr:to>
      <xdr:col>5</xdr:col>
      <xdr:colOff>447675</xdr:colOff>
      <xdr:row>29</xdr:row>
      <xdr:rowOff>180975</xdr:rowOff>
    </xdr:to>
    <xdr:sp macro="" textlink="">
      <xdr:nvSpPr>
        <xdr:cNvPr id="2" name="TextBox 1"/>
        <xdr:cNvSpPr txBox="1"/>
      </xdr:nvSpPr>
      <xdr:spPr>
        <a:xfrm>
          <a:off x="4972050" y="6372225"/>
          <a:ext cx="419100" cy="18097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29</xdr:row>
      <xdr:rowOff>209550</xdr:rowOff>
    </xdr:from>
    <xdr:to>
      <xdr:col>7</xdr:col>
      <xdr:colOff>352425</xdr:colOff>
      <xdr:row>30</xdr:row>
      <xdr:rowOff>180975</xdr:rowOff>
    </xdr:to>
    <xdr:sp macro="" textlink="">
      <xdr:nvSpPr>
        <xdr:cNvPr id="2" name="TextBox 1"/>
        <xdr:cNvSpPr txBox="1"/>
      </xdr:nvSpPr>
      <xdr:spPr>
        <a:xfrm>
          <a:off x="5257800" y="65817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11</xdr:row>
      <xdr:rowOff>200025</xdr:rowOff>
    </xdr:from>
    <xdr:to>
      <xdr:col>7</xdr:col>
      <xdr:colOff>504825</xdr:colOff>
      <xdr:row>12</xdr:row>
      <xdr:rowOff>152400</xdr:rowOff>
    </xdr:to>
    <xdr:sp macro="" textlink="">
      <xdr:nvSpPr>
        <xdr:cNvPr id="2" name="TextBox 1"/>
        <xdr:cNvSpPr txBox="1"/>
      </xdr:nvSpPr>
      <xdr:spPr>
        <a:xfrm>
          <a:off x="4686300" y="60864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609601</xdr:colOff>
      <xdr:row>18</xdr:row>
      <xdr:rowOff>647699</xdr:rowOff>
    </xdr:from>
    <xdr:to>
      <xdr:col>5</xdr:col>
      <xdr:colOff>914401</xdr:colOff>
      <xdr:row>19</xdr:row>
      <xdr:rowOff>161923</xdr:rowOff>
    </xdr:to>
    <xdr:sp macro="" textlink="">
      <xdr:nvSpPr>
        <xdr:cNvPr id="2" name="TextBox 1"/>
        <xdr:cNvSpPr txBox="1"/>
      </xdr:nvSpPr>
      <xdr:spPr>
        <a:xfrm rot="10800000" flipV="1">
          <a:off x="4991101" y="6515099"/>
          <a:ext cx="304800" cy="171449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561974</xdr:colOff>
      <xdr:row>38</xdr:row>
      <xdr:rowOff>28575</xdr:rowOff>
    </xdr:from>
    <xdr:to>
      <xdr:col>5</xdr:col>
      <xdr:colOff>876299</xdr:colOff>
      <xdr:row>38</xdr:row>
      <xdr:rowOff>190500</xdr:rowOff>
    </xdr:to>
    <xdr:sp macro="" textlink="">
      <xdr:nvSpPr>
        <xdr:cNvPr id="3" name="TextBox 2"/>
        <xdr:cNvSpPr txBox="1"/>
      </xdr:nvSpPr>
      <xdr:spPr>
        <a:xfrm>
          <a:off x="4943474" y="12639675"/>
          <a:ext cx="314325" cy="1619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53</xdr:row>
      <xdr:rowOff>0</xdr:rowOff>
    </xdr:from>
    <xdr:to>
      <xdr:col>5</xdr:col>
      <xdr:colOff>419100</xdr:colOff>
      <xdr:row>53</xdr:row>
      <xdr:rowOff>190500</xdr:rowOff>
    </xdr:to>
    <xdr:sp macro="" textlink="">
      <xdr:nvSpPr>
        <xdr:cNvPr id="4" name="TextBox 3"/>
        <xdr:cNvSpPr txBox="1"/>
      </xdr:nvSpPr>
      <xdr:spPr>
        <a:xfrm>
          <a:off x="4733925" y="18145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91</a:t>
          </a:r>
          <a:endParaRPr lang="th-TH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28</xdr:row>
      <xdr:rowOff>190500</xdr:rowOff>
    </xdr:from>
    <xdr:to>
      <xdr:col>6</xdr:col>
      <xdr:colOff>390525</xdr:colOff>
      <xdr:row>29</xdr:row>
      <xdr:rowOff>152400</xdr:rowOff>
    </xdr:to>
    <xdr:sp macro="" textlink="">
      <xdr:nvSpPr>
        <xdr:cNvPr id="2" name="TextBox 1"/>
        <xdr:cNvSpPr txBox="1"/>
      </xdr:nvSpPr>
      <xdr:spPr>
        <a:xfrm>
          <a:off x="5314950" y="6562725"/>
          <a:ext cx="342900" cy="18097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38100</xdr:colOff>
      <xdr:row>56</xdr:row>
      <xdr:rowOff>171449</xdr:rowOff>
    </xdr:from>
    <xdr:to>
      <xdr:col>6</xdr:col>
      <xdr:colOff>371475</xdr:colOff>
      <xdr:row>57</xdr:row>
      <xdr:rowOff>123825</xdr:rowOff>
    </xdr:to>
    <xdr:sp macro="" textlink="">
      <xdr:nvSpPr>
        <xdr:cNvPr id="3" name="TextBox 2"/>
        <xdr:cNvSpPr txBox="1"/>
      </xdr:nvSpPr>
      <xdr:spPr>
        <a:xfrm>
          <a:off x="5305425" y="12553949"/>
          <a:ext cx="333375" cy="17145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31</xdr:row>
      <xdr:rowOff>133350</xdr:rowOff>
    </xdr:from>
    <xdr:to>
      <xdr:col>5</xdr:col>
      <xdr:colOff>485775</xdr:colOff>
      <xdr:row>32</xdr:row>
      <xdr:rowOff>123825</xdr:rowOff>
    </xdr:to>
    <xdr:sp macro="" textlink="">
      <xdr:nvSpPr>
        <xdr:cNvPr id="2" name="TextBox 1"/>
        <xdr:cNvSpPr txBox="1"/>
      </xdr:nvSpPr>
      <xdr:spPr>
        <a:xfrm>
          <a:off x="5286375" y="6334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94</a:t>
          </a:r>
          <a:endParaRPr lang="th-TH" sz="1100"/>
        </a:p>
      </xdr:txBody>
    </xdr:sp>
    <xdr:clientData/>
  </xdr:twoCellAnchor>
  <xdr:twoCellAnchor>
    <xdr:from>
      <xdr:col>7</xdr:col>
      <xdr:colOff>47625</xdr:colOff>
      <xdr:row>64</xdr:row>
      <xdr:rowOff>142874</xdr:rowOff>
    </xdr:from>
    <xdr:to>
      <xdr:col>7</xdr:col>
      <xdr:colOff>352425</xdr:colOff>
      <xdr:row>65</xdr:row>
      <xdr:rowOff>142874</xdr:rowOff>
    </xdr:to>
    <xdr:sp macro="" textlink="">
      <xdr:nvSpPr>
        <xdr:cNvPr id="3" name="TextBox 2"/>
        <xdr:cNvSpPr txBox="1"/>
      </xdr:nvSpPr>
      <xdr:spPr>
        <a:xfrm>
          <a:off x="5372100" y="12944474"/>
          <a:ext cx="304800" cy="2000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95</xdr:row>
      <xdr:rowOff>0</xdr:rowOff>
    </xdr:from>
    <xdr:to>
      <xdr:col>5</xdr:col>
      <xdr:colOff>419100</xdr:colOff>
      <xdr:row>95</xdr:row>
      <xdr:rowOff>190500</xdr:rowOff>
    </xdr:to>
    <xdr:sp macro="" textlink="">
      <xdr:nvSpPr>
        <xdr:cNvPr id="4" name="TextBox 3"/>
        <xdr:cNvSpPr txBox="1"/>
      </xdr:nvSpPr>
      <xdr:spPr>
        <a:xfrm>
          <a:off x="5219700" y="188023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96</a:t>
          </a:r>
          <a:endParaRPr lang="th-TH" sz="1100"/>
        </a:p>
      </xdr:txBody>
    </xdr:sp>
    <xdr:clientData/>
  </xdr:twoCellAnchor>
  <xdr:twoCellAnchor>
    <xdr:from>
      <xdr:col>5</xdr:col>
      <xdr:colOff>0</xdr:colOff>
      <xdr:row>140</xdr:row>
      <xdr:rowOff>0</xdr:rowOff>
    </xdr:from>
    <xdr:to>
      <xdr:col>5</xdr:col>
      <xdr:colOff>419100</xdr:colOff>
      <xdr:row>140</xdr:row>
      <xdr:rowOff>190500</xdr:rowOff>
    </xdr:to>
    <xdr:sp macro="" textlink="">
      <xdr:nvSpPr>
        <xdr:cNvPr id="5" name="TextBox 4"/>
        <xdr:cNvSpPr txBox="1"/>
      </xdr:nvSpPr>
      <xdr:spPr>
        <a:xfrm>
          <a:off x="5219700" y="25003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97</a:t>
          </a:r>
          <a:endParaRPr lang="th-TH" sz="1100"/>
        </a:p>
      </xdr:txBody>
    </xdr:sp>
    <xdr:clientData/>
  </xdr:twoCellAnchor>
  <xdr:twoCellAnchor>
    <xdr:from>
      <xdr:col>5</xdr:col>
      <xdr:colOff>0</xdr:colOff>
      <xdr:row>33</xdr:row>
      <xdr:rowOff>0</xdr:rowOff>
    </xdr:from>
    <xdr:to>
      <xdr:col>7</xdr:col>
      <xdr:colOff>333375</xdr:colOff>
      <xdr:row>33</xdr:row>
      <xdr:rowOff>171451</xdr:rowOff>
    </xdr:to>
    <xdr:sp macro="" textlink="">
      <xdr:nvSpPr>
        <xdr:cNvPr id="6" name="TextBox 5"/>
        <xdr:cNvSpPr txBox="1"/>
      </xdr:nvSpPr>
      <xdr:spPr>
        <a:xfrm>
          <a:off x="5324475" y="6600825"/>
          <a:ext cx="333375" cy="17145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0</xdr:colOff>
      <xdr:row>96</xdr:row>
      <xdr:rowOff>161925</xdr:rowOff>
    </xdr:from>
    <xdr:to>
      <xdr:col>7</xdr:col>
      <xdr:colOff>304800</xdr:colOff>
      <xdr:row>97</xdr:row>
      <xdr:rowOff>161925</xdr:rowOff>
    </xdr:to>
    <xdr:sp macro="" textlink="">
      <xdr:nvSpPr>
        <xdr:cNvPr id="7" name="TextBox 6"/>
        <xdr:cNvSpPr txBox="1"/>
      </xdr:nvSpPr>
      <xdr:spPr>
        <a:xfrm>
          <a:off x="5324475" y="19364325"/>
          <a:ext cx="304800" cy="2000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1371600</xdr:colOff>
      <xdr:row>127</xdr:row>
      <xdr:rowOff>152400</xdr:rowOff>
    </xdr:from>
    <xdr:to>
      <xdr:col>7</xdr:col>
      <xdr:colOff>295275</xdr:colOff>
      <xdr:row>128</xdr:row>
      <xdr:rowOff>152400</xdr:rowOff>
    </xdr:to>
    <xdr:sp macro="" textlink="">
      <xdr:nvSpPr>
        <xdr:cNvPr id="8" name="TextBox 7"/>
        <xdr:cNvSpPr txBox="1"/>
      </xdr:nvSpPr>
      <xdr:spPr>
        <a:xfrm>
          <a:off x="5314950" y="25622250"/>
          <a:ext cx="304800" cy="2000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26</xdr:row>
      <xdr:rowOff>85725</xdr:rowOff>
    </xdr:from>
    <xdr:to>
      <xdr:col>4</xdr:col>
      <xdr:colOff>1123950</xdr:colOff>
      <xdr:row>26</xdr:row>
      <xdr:rowOff>295275</xdr:rowOff>
    </xdr:to>
    <xdr:sp macro="" textlink="">
      <xdr:nvSpPr>
        <xdr:cNvPr id="2" name="TextBox 1"/>
        <xdr:cNvSpPr txBox="1"/>
      </xdr:nvSpPr>
      <xdr:spPr>
        <a:xfrm>
          <a:off x="5000625" y="6581775"/>
          <a:ext cx="32385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346364</xdr:colOff>
      <xdr:row>26</xdr:row>
      <xdr:rowOff>86590</xdr:rowOff>
    </xdr:from>
    <xdr:to>
      <xdr:col>5</xdr:col>
      <xdr:colOff>670214</xdr:colOff>
      <xdr:row>27</xdr:row>
      <xdr:rowOff>51955</xdr:rowOff>
    </xdr:to>
    <xdr:sp macro="" textlink="">
      <xdr:nvSpPr>
        <xdr:cNvPr id="2" name="TextBox 1"/>
        <xdr:cNvSpPr txBox="1"/>
      </xdr:nvSpPr>
      <xdr:spPr>
        <a:xfrm>
          <a:off x="4918364" y="6554931"/>
          <a:ext cx="323850" cy="18184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458931</xdr:colOff>
      <xdr:row>52</xdr:row>
      <xdr:rowOff>138547</xdr:rowOff>
    </xdr:from>
    <xdr:to>
      <xdr:col>5</xdr:col>
      <xdr:colOff>817417</xdr:colOff>
      <xdr:row>53</xdr:row>
      <xdr:rowOff>112570</xdr:rowOff>
    </xdr:to>
    <xdr:sp macro="" textlink="">
      <xdr:nvSpPr>
        <xdr:cNvPr id="3" name="TextBox 2"/>
        <xdr:cNvSpPr txBox="1"/>
      </xdr:nvSpPr>
      <xdr:spPr>
        <a:xfrm>
          <a:off x="5004954" y="12919365"/>
          <a:ext cx="358486" cy="18184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31</xdr:row>
      <xdr:rowOff>142874</xdr:rowOff>
    </xdr:from>
    <xdr:to>
      <xdr:col>7</xdr:col>
      <xdr:colOff>9525</xdr:colOff>
      <xdr:row>32</xdr:row>
      <xdr:rowOff>123825</xdr:rowOff>
    </xdr:to>
    <xdr:sp macro="" textlink="">
      <xdr:nvSpPr>
        <xdr:cNvPr id="2" name="TextBox 1"/>
        <xdr:cNvSpPr txBox="1"/>
      </xdr:nvSpPr>
      <xdr:spPr>
        <a:xfrm>
          <a:off x="5391150" y="6381749"/>
          <a:ext cx="352425" cy="19050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6</xdr:col>
      <xdr:colOff>361950</xdr:colOff>
      <xdr:row>62</xdr:row>
      <xdr:rowOff>171450</xdr:rowOff>
    </xdr:to>
    <xdr:sp macro="" textlink="">
      <xdr:nvSpPr>
        <xdr:cNvPr id="3" name="TextBox 2"/>
        <xdr:cNvSpPr txBox="1"/>
      </xdr:nvSpPr>
      <xdr:spPr>
        <a:xfrm>
          <a:off x="5353050" y="12753975"/>
          <a:ext cx="361950" cy="1714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</xdr:colOff>
      <xdr:row>30</xdr:row>
      <xdr:rowOff>8659</xdr:rowOff>
    </xdr:from>
    <xdr:to>
      <xdr:col>6</xdr:col>
      <xdr:colOff>381000</xdr:colOff>
      <xdr:row>30</xdr:row>
      <xdr:rowOff>164523</xdr:rowOff>
    </xdr:to>
    <xdr:sp macro="" textlink="">
      <xdr:nvSpPr>
        <xdr:cNvPr id="2" name="TextBox 1"/>
        <xdr:cNvSpPr txBox="1"/>
      </xdr:nvSpPr>
      <xdr:spPr>
        <a:xfrm>
          <a:off x="5004954" y="6485659"/>
          <a:ext cx="363682" cy="15586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60613</xdr:colOff>
      <xdr:row>58</xdr:row>
      <xdr:rowOff>112568</xdr:rowOff>
    </xdr:from>
    <xdr:to>
      <xdr:col>6</xdr:col>
      <xdr:colOff>424295</xdr:colOff>
      <xdr:row>59</xdr:row>
      <xdr:rowOff>51955</xdr:rowOff>
    </xdr:to>
    <xdr:sp macro="" textlink="">
      <xdr:nvSpPr>
        <xdr:cNvPr id="4" name="TextBox 3"/>
        <xdr:cNvSpPr txBox="1"/>
      </xdr:nvSpPr>
      <xdr:spPr>
        <a:xfrm>
          <a:off x="5074227" y="12650932"/>
          <a:ext cx="363682" cy="155864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30</xdr:row>
      <xdr:rowOff>0</xdr:rowOff>
    </xdr:from>
    <xdr:to>
      <xdr:col>5</xdr:col>
      <xdr:colOff>647700</xdr:colOff>
      <xdr:row>30</xdr:row>
      <xdr:rowOff>180975</xdr:rowOff>
    </xdr:to>
    <xdr:sp macro="" textlink="">
      <xdr:nvSpPr>
        <xdr:cNvPr id="2" name="TextBox 1"/>
        <xdr:cNvSpPr txBox="1"/>
      </xdr:nvSpPr>
      <xdr:spPr>
        <a:xfrm>
          <a:off x="5153025" y="6572250"/>
          <a:ext cx="352425" cy="18097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133350</xdr:colOff>
      <xdr:row>58</xdr:row>
      <xdr:rowOff>200025</xdr:rowOff>
    </xdr:from>
    <xdr:to>
      <xdr:col>5</xdr:col>
      <xdr:colOff>485775</xdr:colOff>
      <xdr:row>59</xdr:row>
      <xdr:rowOff>161925</xdr:rowOff>
    </xdr:to>
    <xdr:sp macro="" textlink="">
      <xdr:nvSpPr>
        <xdr:cNvPr id="4" name="TextBox 3"/>
        <xdr:cNvSpPr txBox="1"/>
      </xdr:nvSpPr>
      <xdr:spPr>
        <a:xfrm>
          <a:off x="4991100" y="12906375"/>
          <a:ext cx="352425" cy="18097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29</xdr:row>
      <xdr:rowOff>0</xdr:rowOff>
    </xdr:from>
    <xdr:to>
      <xdr:col>5</xdr:col>
      <xdr:colOff>523875</xdr:colOff>
      <xdr:row>29</xdr:row>
      <xdr:rowOff>190500</xdr:rowOff>
    </xdr:to>
    <xdr:sp macro="" textlink="">
      <xdr:nvSpPr>
        <xdr:cNvPr id="2" name="TextBox 1"/>
        <xdr:cNvSpPr txBox="1"/>
      </xdr:nvSpPr>
      <xdr:spPr>
        <a:xfrm>
          <a:off x="4867275" y="6334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95250</xdr:colOff>
      <xdr:row>56</xdr:row>
      <xdr:rowOff>180975</xdr:rowOff>
    </xdr:from>
    <xdr:to>
      <xdr:col>5</xdr:col>
      <xdr:colOff>514350</xdr:colOff>
      <xdr:row>57</xdr:row>
      <xdr:rowOff>152400</xdr:rowOff>
    </xdr:to>
    <xdr:sp macro="" textlink="">
      <xdr:nvSpPr>
        <xdr:cNvPr id="3" name="TextBox 2"/>
        <xdr:cNvSpPr txBox="1"/>
      </xdr:nvSpPr>
      <xdr:spPr>
        <a:xfrm>
          <a:off x="4857750" y="12430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29</xdr:row>
      <xdr:rowOff>200025</xdr:rowOff>
    </xdr:from>
    <xdr:to>
      <xdr:col>5</xdr:col>
      <xdr:colOff>514350</xdr:colOff>
      <xdr:row>30</xdr:row>
      <xdr:rowOff>171450</xdr:rowOff>
    </xdr:to>
    <xdr:sp macro="" textlink="">
      <xdr:nvSpPr>
        <xdr:cNvPr id="2" name="TextBox 1"/>
        <xdr:cNvSpPr txBox="1"/>
      </xdr:nvSpPr>
      <xdr:spPr>
        <a:xfrm>
          <a:off x="5133975" y="653415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28</xdr:row>
      <xdr:rowOff>0</xdr:rowOff>
    </xdr:from>
    <xdr:to>
      <xdr:col>6</xdr:col>
      <xdr:colOff>561975</xdr:colOff>
      <xdr:row>28</xdr:row>
      <xdr:rowOff>190500</xdr:rowOff>
    </xdr:to>
    <xdr:sp macro="" textlink="">
      <xdr:nvSpPr>
        <xdr:cNvPr id="2" name="TextBox 1"/>
        <xdr:cNvSpPr txBox="1"/>
      </xdr:nvSpPr>
      <xdr:spPr>
        <a:xfrm>
          <a:off x="5457825" y="65151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29</xdr:row>
      <xdr:rowOff>0</xdr:rowOff>
    </xdr:from>
    <xdr:to>
      <xdr:col>5</xdr:col>
      <xdr:colOff>514350</xdr:colOff>
      <xdr:row>29</xdr:row>
      <xdr:rowOff>190500</xdr:rowOff>
    </xdr:to>
    <xdr:sp macro="" textlink="">
      <xdr:nvSpPr>
        <xdr:cNvPr id="2" name="TextBox 1"/>
        <xdr:cNvSpPr txBox="1"/>
      </xdr:nvSpPr>
      <xdr:spPr>
        <a:xfrm>
          <a:off x="4705350" y="63341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0</xdr:rowOff>
    </xdr:from>
    <xdr:to>
      <xdr:col>6</xdr:col>
      <xdr:colOff>419100</xdr:colOff>
      <xdr:row>27</xdr:row>
      <xdr:rowOff>190500</xdr:rowOff>
    </xdr:to>
    <xdr:sp macro="" textlink="">
      <xdr:nvSpPr>
        <xdr:cNvPr id="2" name="TextBox 1"/>
        <xdr:cNvSpPr txBox="1"/>
      </xdr:nvSpPr>
      <xdr:spPr>
        <a:xfrm>
          <a:off x="5305425" y="63722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419100</xdr:colOff>
      <xdr:row>53</xdr:row>
      <xdr:rowOff>190500</xdr:rowOff>
    </xdr:to>
    <xdr:sp macro="" textlink="">
      <xdr:nvSpPr>
        <xdr:cNvPr id="3" name="TextBox 2"/>
        <xdr:cNvSpPr txBox="1"/>
      </xdr:nvSpPr>
      <xdr:spPr>
        <a:xfrm>
          <a:off x="5324475" y="1256347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419100</xdr:colOff>
      <xdr:row>79</xdr:row>
      <xdr:rowOff>190500</xdr:rowOff>
    </xdr:to>
    <xdr:sp macro="" textlink="">
      <xdr:nvSpPr>
        <xdr:cNvPr id="4" name="TextBox 3"/>
        <xdr:cNvSpPr txBox="1"/>
      </xdr:nvSpPr>
      <xdr:spPr>
        <a:xfrm>
          <a:off x="5324475" y="187547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30</xdr:row>
      <xdr:rowOff>180975</xdr:rowOff>
    </xdr:from>
    <xdr:to>
      <xdr:col>6</xdr:col>
      <xdr:colOff>409574</xdr:colOff>
      <xdr:row>31</xdr:row>
      <xdr:rowOff>161925</xdr:rowOff>
    </xdr:to>
    <xdr:sp macro="" textlink="">
      <xdr:nvSpPr>
        <xdr:cNvPr id="2" name="TextBox 1"/>
        <xdr:cNvSpPr txBox="1"/>
      </xdr:nvSpPr>
      <xdr:spPr>
        <a:xfrm>
          <a:off x="5172074" y="6467475"/>
          <a:ext cx="352425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6</xdr:col>
      <xdr:colOff>381000</xdr:colOff>
      <xdr:row>60</xdr:row>
      <xdr:rowOff>190500</xdr:rowOff>
    </xdr:to>
    <xdr:sp macro="" textlink="">
      <xdr:nvSpPr>
        <xdr:cNvPr id="3" name="TextBox 2"/>
        <xdr:cNvSpPr txBox="1"/>
      </xdr:nvSpPr>
      <xdr:spPr>
        <a:xfrm>
          <a:off x="5143500" y="12744450"/>
          <a:ext cx="352425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268432</xdr:colOff>
      <xdr:row>31</xdr:row>
      <xdr:rowOff>199159</xdr:rowOff>
    </xdr:from>
    <xdr:to>
      <xdr:col>5</xdr:col>
      <xdr:colOff>614796</xdr:colOff>
      <xdr:row>32</xdr:row>
      <xdr:rowOff>181841</xdr:rowOff>
    </xdr:to>
    <xdr:sp macro="" textlink="">
      <xdr:nvSpPr>
        <xdr:cNvPr id="2" name="TextBox 1"/>
        <xdr:cNvSpPr txBox="1"/>
      </xdr:nvSpPr>
      <xdr:spPr>
        <a:xfrm>
          <a:off x="4849091" y="6641523"/>
          <a:ext cx="346364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112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259773</xdr:colOff>
      <xdr:row>30</xdr:row>
      <xdr:rowOff>190501</xdr:rowOff>
    </xdr:from>
    <xdr:to>
      <xdr:col>5</xdr:col>
      <xdr:colOff>618258</xdr:colOff>
      <xdr:row>31</xdr:row>
      <xdr:rowOff>155864</xdr:rowOff>
    </xdr:to>
    <xdr:sp macro="" textlink="">
      <xdr:nvSpPr>
        <xdr:cNvPr id="2" name="TextBox 1"/>
        <xdr:cNvSpPr txBox="1"/>
      </xdr:nvSpPr>
      <xdr:spPr>
        <a:xfrm>
          <a:off x="5126182" y="6425046"/>
          <a:ext cx="358485" cy="173182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5</xdr:col>
      <xdr:colOff>129885</xdr:colOff>
      <xdr:row>60</xdr:row>
      <xdr:rowOff>190501</xdr:rowOff>
    </xdr:from>
    <xdr:to>
      <xdr:col>5</xdr:col>
      <xdr:colOff>505690</xdr:colOff>
      <xdr:row>61</xdr:row>
      <xdr:rowOff>173183</xdr:rowOff>
    </xdr:to>
    <xdr:sp macro="" textlink="">
      <xdr:nvSpPr>
        <xdr:cNvPr id="3" name="TextBox 2"/>
        <xdr:cNvSpPr txBox="1"/>
      </xdr:nvSpPr>
      <xdr:spPr>
        <a:xfrm>
          <a:off x="4996294" y="12685569"/>
          <a:ext cx="375805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28</xdr:row>
      <xdr:rowOff>323850</xdr:rowOff>
    </xdr:from>
    <xdr:to>
      <xdr:col>5</xdr:col>
      <xdr:colOff>571500</xdr:colOff>
      <xdr:row>29</xdr:row>
      <xdr:rowOff>161925</xdr:rowOff>
    </xdr:to>
    <xdr:sp macro="" textlink="">
      <xdr:nvSpPr>
        <xdr:cNvPr id="2" name="TextBox 1"/>
        <xdr:cNvSpPr txBox="1"/>
      </xdr:nvSpPr>
      <xdr:spPr>
        <a:xfrm>
          <a:off x="5334000" y="6438900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29</xdr:row>
      <xdr:rowOff>180975</xdr:rowOff>
    </xdr:from>
    <xdr:to>
      <xdr:col>4</xdr:col>
      <xdr:colOff>619125</xdr:colOff>
      <xdr:row>30</xdr:row>
      <xdr:rowOff>171450</xdr:rowOff>
    </xdr:to>
    <xdr:sp macro="" textlink="">
      <xdr:nvSpPr>
        <xdr:cNvPr id="2" name="TextBox 1"/>
        <xdr:cNvSpPr txBox="1"/>
      </xdr:nvSpPr>
      <xdr:spPr>
        <a:xfrm>
          <a:off x="4981575" y="6534150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4</xdr:col>
      <xdr:colOff>95250</xdr:colOff>
      <xdr:row>57</xdr:row>
      <xdr:rowOff>200025</xdr:rowOff>
    </xdr:from>
    <xdr:to>
      <xdr:col>4</xdr:col>
      <xdr:colOff>514350</xdr:colOff>
      <xdr:row>58</xdr:row>
      <xdr:rowOff>190500</xdr:rowOff>
    </xdr:to>
    <xdr:sp macro="" textlink="">
      <xdr:nvSpPr>
        <xdr:cNvPr id="3" name="TextBox 2"/>
        <xdr:cNvSpPr txBox="1"/>
      </xdr:nvSpPr>
      <xdr:spPr>
        <a:xfrm>
          <a:off x="4876800" y="12801600"/>
          <a:ext cx="419100" cy="20955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85725</xdr:rowOff>
    </xdr:from>
    <xdr:to>
      <xdr:col>8</xdr:col>
      <xdr:colOff>417210</xdr:colOff>
      <xdr:row>16</xdr:row>
      <xdr:rowOff>95275</xdr:rowOff>
    </xdr:to>
    <xdr:sp macro="" textlink="">
      <xdr:nvSpPr>
        <xdr:cNvPr id="2" name="วงรี 1"/>
        <xdr:cNvSpPr/>
      </xdr:nvSpPr>
      <xdr:spPr>
        <a:xfrm>
          <a:off x="2343150" y="638175"/>
          <a:ext cx="4131960" cy="2419375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533400</xdr:colOff>
      <xdr:row>2</xdr:row>
      <xdr:rowOff>152400</xdr:rowOff>
    </xdr:from>
    <xdr:to>
      <xdr:col>7</xdr:col>
      <xdr:colOff>390474</xdr:colOff>
      <xdr:row>4</xdr:row>
      <xdr:rowOff>144967</xdr:rowOff>
    </xdr:to>
    <xdr:sp macro="" textlink="">
      <xdr:nvSpPr>
        <xdr:cNvPr id="3" name="TextBox 2"/>
        <xdr:cNvSpPr txBox="1"/>
      </xdr:nvSpPr>
      <xdr:spPr>
        <a:xfrm>
          <a:off x="3333750" y="523875"/>
          <a:ext cx="2533599" cy="354517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แต่งตั้งคณะทำงาน</a:t>
          </a:r>
          <a:endParaRPr lang="en-US" sz="1100"/>
        </a:p>
      </xdr:txBody>
    </xdr:sp>
    <xdr:clientData/>
  </xdr:twoCellAnchor>
  <xdr:twoCellAnchor>
    <xdr:from>
      <xdr:col>7</xdr:col>
      <xdr:colOff>247650</xdr:colOff>
      <xdr:row>12</xdr:row>
      <xdr:rowOff>28575</xdr:rowOff>
    </xdr:from>
    <xdr:to>
      <xdr:col>10</xdr:col>
      <xdr:colOff>133350</xdr:colOff>
      <xdr:row>14</xdr:row>
      <xdr:rowOff>0</xdr:rowOff>
    </xdr:to>
    <xdr:sp macro="" textlink="">
      <xdr:nvSpPr>
        <xdr:cNvPr id="4" name="TextBox 3"/>
        <xdr:cNvSpPr txBox="1"/>
      </xdr:nvSpPr>
      <xdr:spPr>
        <a:xfrm>
          <a:off x="5724525" y="2209800"/>
          <a:ext cx="1628775" cy="3619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กำหนดแนวทางดำเนินการ</a:t>
          </a:r>
          <a:endParaRPr lang="en-US" sz="1100"/>
        </a:p>
      </xdr:txBody>
    </xdr:sp>
    <xdr:clientData/>
  </xdr:twoCellAnchor>
  <xdr:twoCellAnchor>
    <xdr:from>
      <xdr:col>7</xdr:col>
      <xdr:colOff>228600</xdr:colOff>
      <xdr:row>9</xdr:row>
      <xdr:rowOff>0</xdr:rowOff>
    </xdr:from>
    <xdr:to>
      <xdr:col>10</xdr:col>
      <xdr:colOff>76126</xdr:colOff>
      <xdr:row>10</xdr:row>
      <xdr:rowOff>97035</xdr:rowOff>
    </xdr:to>
    <xdr:sp macro="" textlink="">
      <xdr:nvSpPr>
        <xdr:cNvPr id="5" name="TextBox 4"/>
        <xdr:cNvSpPr txBox="1"/>
      </xdr:nvSpPr>
      <xdr:spPr>
        <a:xfrm>
          <a:off x="5705475" y="1638300"/>
          <a:ext cx="1590601" cy="27801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วางแผน</a:t>
          </a:r>
          <a:endParaRPr lang="en-US" sz="1100"/>
        </a:p>
      </xdr:txBody>
    </xdr:sp>
    <xdr:clientData/>
  </xdr:twoCellAnchor>
  <xdr:twoCellAnchor>
    <xdr:from>
      <xdr:col>1</xdr:col>
      <xdr:colOff>672041</xdr:colOff>
      <xdr:row>4</xdr:row>
      <xdr:rowOff>62230</xdr:rowOff>
    </xdr:from>
    <xdr:to>
      <xdr:col>4</xdr:col>
      <xdr:colOff>267534</xdr:colOff>
      <xdr:row>6</xdr:row>
      <xdr:rowOff>71922</xdr:rowOff>
    </xdr:to>
    <xdr:sp macro="" textlink="">
      <xdr:nvSpPr>
        <xdr:cNvPr id="6" name="TextBox 5"/>
        <xdr:cNvSpPr txBox="1"/>
      </xdr:nvSpPr>
      <xdr:spPr>
        <a:xfrm>
          <a:off x="1357841" y="795655"/>
          <a:ext cx="1710043" cy="37164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KNOWLEDGE</a:t>
          </a:r>
        </a:p>
      </xdr:txBody>
    </xdr:sp>
    <xdr:clientData/>
  </xdr:twoCellAnchor>
  <xdr:twoCellAnchor>
    <xdr:from>
      <xdr:col>8</xdr:col>
      <xdr:colOff>361950</xdr:colOff>
      <xdr:row>6</xdr:row>
      <xdr:rowOff>68580</xdr:rowOff>
    </xdr:from>
    <xdr:to>
      <xdr:col>9</xdr:col>
      <xdr:colOff>609853</xdr:colOff>
      <xdr:row>7</xdr:row>
      <xdr:rowOff>115956</xdr:rowOff>
    </xdr:to>
    <xdr:sp macro="" textlink="">
      <xdr:nvSpPr>
        <xdr:cNvPr id="7" name="TextBox 6"/>
        <xdr:cNvSpPr txBox="1"/>
      </xdr:nvSpPr>
      <xdr:spPr>
        <a:xfrm>
          <a:off x="6419850" y="1163955"/>
          <a:ext cx="800353" cy="22835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KSF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4</xdr:col>
      <xdr:colOff>560094</xdr:colOff>
      <xdr:row>10</xdr:row>
      <xdr:rowOff>0</xdr:rowOff>
    </xdr:to>
    <xdr:sp macro="" textlink="">
      <xdr:nvSpPr>
        <xdr:cNvPr id="8" name="TextBox 7"/>
        <xdr:cNvSpPr txBox="1"/>
      </xdr:nvSpPr>
      <xdr:spPr>
        <a:xfrm>
          <a:off x="1390650" y="1457325"/>
          <a:ext cx="1969794" cy="3619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สรุปผลการดำเนินงาน</a:t>
          </a:r>
          <a:endParaRPr lang="en-US" sz="1100"/>
        </a:p>
      </xdr:txBody>
    </xdr:sp>
    <xdr:clientData/>
  </xdr:twoCellAnchor>
  <xdr:twoCellAnchor>
    <xdr:from>
      <xdr:col>2</xdr:col>
      <xdr:colOff>28575</xdr:colOff>
      <xdr:row>11</xdr:row>
      <xdr:rowOff>0</xdr:rowOff>
    </xdr:from>
    <xdr:to>
      <xdr:col>4</xdr:col>
      <xdr:colOff>64785</xdr:colOff>
      <xdr:row>13</xdr:row>
      <xdr:rowOff>0</xdr:rowOff>
    </xdr:to>
    <xdr:sp macro="" textlink="">
      <xdr:nvSpPr>
        <xdr:cNvPr id="9" name="TextBox 8"/>
        <xdr:cNvSpPr txBox="1"/>
      </xdr:nvSpPr>
      <xdr:spPr>
        <a:xfrm>
          <a:off x="1419225" y="2000250"/>
          <a:ext cx="1445910" cy="3619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ประเมินผล</a:t>
          </a:r>
          <a:endParaRPr lang="en-US" sz="1100"/>
        </a:p>
      </xdr:txBody>
    </xdr:sp>
    <xdr:clientData/>
  </xdr:twoCellAnchor>
  <xdr:twoCellAnchor>
    <xdr:from>
      <xdr:col>3</xdr:col>
      <xdr:colOff>114299</xdr:colOff>
      <xdr:row>14</xdr:row>
      <xdr:rowOff>1984</xdr:rowOff>
    </xdr:from>
    <xdr:to>
      <xdr:col>5</xdr:col>
      <xdr:colOff>562100</xdr:colOff>
      <xdr:row>16</xdr:row>
      <xdr:rowOff>0</xdr:rowOff>
    </xdr:to>
    <xdr:sp macro="" textlink="">
      <xdr:nvSpPr>
        <xdr:cNvPr id="10" name="TextBox 9"/>
        <xdr:cNvSpPr txBox="1"/>
      </xdr:nvSpPr>
      <xdr:spPr>
        <a:xfrm>
          <a:off x="2209799" y="2573734"/>
          <a:ext cx="2467101" cy="38854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นิเทศ ติดตาม สนับสนุน</a:t>
          </a:r>
          <a:endParaRPr lang="en-US" sz="1100"/>
        </a:p>
      </xdr:txBody>
    </xdr:sp>
    <xdr:clientData/>
  </xdr:twoCellAnchor>
  <xdr:twoCellAnchor>
    <xdr:from>
      <xdr:col>6</xdr:col>
      <xdr:colOff>36195</xdr:colOff>
      <xdr:row>14</xdr:row>
      <xdr:rowOff>125730</xdr:rowOff>
    </xdr:from>
    <xdr:to>
      <xdr:col>8</xdr:col>
      <xdr:colOff>19061</xdr:colOff>
      <xdr:row>16</xdr:row>
      <xdr:rowOff>173426</xdr:rowOff>
    </xdr:to>
    <xdr:sp macro="" textlink="">
      <xdr:nvSpPr>
        <xdr:cNvPr id="11" name="TextBox 10"/>
        <xdr:cNvSpPr txBox="1"/>
      </xdr:nvSpPr>
      <xdr:spPr>
        <a:xfrm>
          <a:off x="4932045" y="2697480"/>
          <a:ext cx="1144916" cy="43822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ดำเนินการ</a:t>
          </a:r>
          <a:endParaRPr lang="en-US" sz="1100"/>
        </a:p>
      </xdr:txBody>
    </xdr:sp>
    <xdr:clientData/>
  </xdr:twoCellAnchor>
  <xdr:twoCellAnchor>
    <xdr:from>
      <xdr:col>7</xdr:col>
      <xdr:colOff>438151</xdr:colOff>
      <xdr:row>4</xdr:row>
      <xdr:rowOff>0</xdr:rowOff>
    </xdr:from>
    <xdr:to>
      <xdr:col>10</xdr:col>
      <xdr:colOff>636451</xdr:colOff>
      <xdr:row>5</xdr:row>
      <xdr:rowOff>114662</xdr:rowOff>
    </xdr:to>
    <xdr:sp macro="" textlink="">
      <xdr:nvSpPr>
        <xdr:cNvPr id="12" name="TextBox 11"/>
        <xdr:cNvSpPr txBox="1"/>
      </xdr:nvSpPr>
      <xdr:spPr>
        <a:xfrm>
          <a:off x="5915026" y="733425"/>
          <a:ext cx="1941375" cy="295637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1100"/>
            <a:t>ปัญหา-สาเหตุ-แนวทางแก้ไข</a:t>
          </a:r>
          <a:endParaRPr lang="en-US" sz="1100"/>
        </a:p>
      </xdr:txBody>
    </xdr:sp>
    <xdr:clientData/>
  </xdr:twoCellAnchor>
  <xdr:twoCellAnchor>
    <xdr:from>
      <xdr:col>1</xdr:col>
      <xdr:colOff>201756</xdr:colOff>
      <xdr:row>26</xdr:row>
      <xdr:rowOff>103909</xdr:rowOff>
    </xdr:from>
    <xdr:to>
      <xdr:col>1</xdr:col>
      <xdr:colOff>394179</xdr:colOff>
      <xdr:row>27</xdr:row>
      <xdr:rowOff>36167</xdr:rowOff>
    </xdr:to>
    <xdr:sp macro="" textlink="">
      <xdr:nvSpPr>
        <xdr:cNvPr id="13" name="ลูกศรลง 12"/>
        <xdr:cNvSpPr/>
      </xdr:nvSpPr>
      <xdr:spPr>
        <a:xfrm flipV="1">
          <a:off x="887556" y="5656984"/>
          <a:ext cx="192423" cy="23705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183573</xdr:colOff>
      <xdr:row>24</xdr:row>
      <xdr:rowOff>79836</xdr:rowOff>
    </xdr:from>
    <xdr:to>
      <xdr:col>1</xdr:col>
      <xdr:colOff>385618</xdr:colOff>
      <xdr:row>25</xdr:row>
      <xdr:rowOff>19223</xdr:rowOff>
    </xdr:to>
    <xdr:sp macro="" textlink="">
      <xdr:nvSpPr>
        <xdr:cNvPr id="14" name="ลูกศรลง 13"/>
        <xdr:cNvSpPr/>
      </xdr:nvSpPr>
      <xdr:spPr>
        <a:xfrm flipV="1">
          <a:off x="869373" y="5023311"/>
          <a:ext cx="202045" cy="24418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148937</xdr:colOff>
      <xdr:row>22</xdr:row>
      <xdr:rowOff>79837</xdr:rowOff>
    </xdr:from>
    <xdr:to>
      <xdr:col>1</xdr:col>
      <xdr:colOff>350982</xdr:colOff>
      <xdr:row>23</xdr:row>
      <xdr:rowOff>26729</xdr:rowOff>
    </xdr:to>
    <xdr:sp macro="" textlink="">
      <xdr:nvSpPr>
        <xdr:cNvPr id="15" name="ลูกศรลง 14"/>
        <xdr:cNvSpPr/>
      </xdr:nvSpPr>
      <xdr:spPr>
        <a:xfrm flipV="1">
          <a:off x="834737" y="4413712"/>
          <a:ext cx="202045" cy="2516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76201</xdr:colOff>
      <xdr:row>10</xdr:row>
      <xdr:rowOff>1905</xdr:rowOff>
    </xdr:from>
    <xdr:to>
      <xdr:col>10</xdr:col>
      <xdr:colOff>217395</xdr:colOff>
      <xdr:row>13</xdr:row>
      <xdr:rowOff>84</xdr:rowOff>
    </xdr:to>
    <xdr:sp macro="" textlink="">
      <xdr:nvSpPr>
        <xdr:cNvPr id="16" name="ลูกศรโค้งซ้าย 15"/>
        <xdr:cNvSpPr/>
      </xdr:nvSpPr>
      <xdr:spPr>
        <a:xfrm>
          <a:off x="7296151" y="1821180"/>
          <a:ext cx="141194" cy="541104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66673</xdr:colOff>
      <xdr:row>10</xdr:row>
      <xdr:rowOff>11429</xdr:rowOff>
    </xdr:from>
    <xdr:to>
      <xdr:col>7</xdr:col>
      <xdr:colOff>217281</xdr:colOff>
      <xdr:row>12</xdr:row>
      <xdr:rowOff>162034</xdr:rowOff>
    </xdr:to>
    <xdr:sp macro="" textlink="">
      <xdr:nvSpPr>
        <xdr:cNvPr id="17" name="ลูกศรโค้งซ้าย 16"/>
        <xdr:cNvSpPr/>
      </xdr:nvSpPr>
      <xdr:spPr>
        <a:xfrm flipH="1" flipV="1">
          <a:off x="5543548" y="1830704"/>
          <a:ext cx="150608" cy="51255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665956</xdr:colOff>
      <xdr:row>13</xdr:row>
      <xdr:rowOff>2699</xdr:rowOff>
    </xdr:from>
    <xdr:to>
      <xdr:col>2</xdr:col>
      <xdr:colOff>667544</xdr:colOff>
      <xdr:row>18</xdr:row>
      <xdr:rowOff>799</xdr:rowOff>
    </xdr:to>
    <xdr:cxnSp macro="">
      <xdr:nvCxnSpPr>
        <xdr:cNvPr id="18" name="ลูกศรเชื่อมต่อแบบตรง 17"/>
        <xdr:cNvCxnSpPr/>
      </xdr:nvCxnSpPr>
      <xdr:spPr>
        <a:xfrm rot="5400000">
          <a:off x="1577337" y="2844168"/>
          <a:ext cx="96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19051</xdr:colOff>
      <xdr:row>16</xdr:row>
      <xdr:rowOff>20958</xdr:rowOff>
    </xdr:from>
    <xdr:to>
      <xdr:col>4</xdr:col>
      <xdr:colOff>19053</xdr:colOff>
      <xdr:row>18</xdr:row>
      <xdr:rowOff>782</xdr:rowOff>
    </xdr:to>
    <xdr:cxnSp macro="">
      <xdr:nvCxnSpPr>
        <xdr:cNvPr id="19" name="ลูกศรเชื่อมต่อแบบตรง 18"/>
        <xdr:cNvCxnSpPr/>
      </xdr:nvCxnSpPr>
      <xdr:spPr>
        <a:xfrm rot="5400000">
          <a:off x="2648515" y="3154119"/>
          <a:ext cx="341774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163830</xdr:rowOff>
    </xdr:from>
    <xdr:to>
      <xdr:col>8</xdr:col>
      <xdr:colOff>683836</xdr:colOff>
      <xdr:row>18</xdr:row>
      <xdr:rowOff>5080</xdr:rowOff>
    </xdr:to>
    <xdr:cxnSp macro="">
      <xdr:nvCxnSpPr>
        <xdr:cNvPr id="20" name="ลูกศรเชื่อมต่อแบบตรง 19"/>
        <xdr:cNvCxnSpPr/>
      </xdr:nvCxnSpPr>
      <xdr:spPr>
        <a:xfrm>
          <a:off x="2095500" y="3307080"/>
          <a:ext cx="4541461" cy="222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3174</xdr:colOff>
      <xdr:row>16</xdr:row>
      <xdr:rowOff>171450</xdr:rowOff>
    </xdr:from>
    <xdr:to>
      <xdr:col>7</xdr:col>
      <xdr:colOff>21590</xdr:colOff>
      <xdr:row>18</xdr:row>
      <xdr:rowOff>9511</xdr:rowOff>
    </xdr:to>
    <xdr:cxnSp macro="">
      <xdr:nvCxnSpPr>
        <xdr:cNvPr id="21" name="ลูกศรเชื่อมต่อแบบตรง 20"/>
        <xdr:cNvCxnSpPr/>
      </xdr:nvCxnSpPr>
      <xdr:spPr>
        <a:xfrm rot="16200000" flipH="1">
          <a:off x="5389251" y="3224523"/>
          <a:ext cx="200011" cy="1841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</xdr:row>
      <xdr:rowOff>9525</xdr:rowOff>
    </xdr:from>
    <xdr:to>
      <xdr:col>9</xdr:col>
      <xdr:colOff>9525</xdr:colOff>
      <xdr:row>18</xdr:row>
      <xdr:rowOff>0</xdr:rowOff>
    </xdr:to>
    <xdr:cxnSp macro="">
      <xdr:nvCxnSpPr>
        <xdr:cNvPr id="22" name="ลูกศรเชื่อมต่อแบบตรง 21"/>
        <xdr:cNvCxnSpPr/>
      </xdr:nvCxnSpPr>
      <xdr:spPr>
        <a:xfrm rot="16200000" flipV="1">
          <a:off x="6272213" y="2947987"/>
          <a:ext cx="7429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29</xdr:row>
      <xdr:rowOff>47625</xdr:rowOff>
    </xdr:from>
    <xdr:to>
      <xdr:col>5</xdr:col>
      <xdr:colOff>571500</xdr:colOff>
      <xdr:row>29</xdr:row>
      <xdr:rowOff>238125</xdr:rowOff>
    </xdr:to>
    <xdr:sp macro="" textlink="">
      <xdr:nvSpPr>
        <xdr:cNvPr id="23" name="TextBox 22"/>
        <xdr:cNvSpPr txBox="1"/>
      </xdr:nvSpPr>
      <xdr:spPr>
        <a:xfrm>
          <a:off x="4267200" y="6515100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5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1905000</xdr:colOff>
      <xdr:row>33</xdr:row>
      <xdr:rowOff>0</xdr:rowOff>
    </xdr:from>
    <xdr:to>
      <xdr:col>9</xdr:col>
      <xdr:colOff>2324100</xdr:colOff>
      <xdr:row>33</xdr:row>
      <xdr:rowOff>190500</xdr:rowOff>
    </xdr:to>
    <xdr:sp macro="" textlink="">
      <xdr:nvSpPr>
        <xdr:cNvPr id="3" name="TextBox 2"/>
        <xdr:cNvSpPr txBox="1"/>
      </xdr:nvSpPr>
      <xdr:spPr>
        <a:xfrm>
          <a:off x="4961659" y="6684818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6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1956954</xdr:colOff>
      <xdr:row>62</xdr:row>
      <xdr:rowOff>190500</xdr:rowOff>
    </xdr:from>
    <xdr:to>
      <xdr:col>9</xdr:col>
      <xdr:colOff>2376054</xdr:colOff>
      <xdr:row>63</xdr:row>
      <xdr:rowOff>181841</xdr:rowOff>
    </xdr:to>
    <xdr:sp macro="" textlink="">
      <xdr:nvSpPr>
        <xdr:cNvPr id="4" name="TextBox 3"/>
        <xdr:cNvSpPr txBox="1"/>
      </xdr:nvSpPr>
      <xdr:spPr>
        <a:xfrm>
          <a:off x="5013613" y="12650932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7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1844387</xdr:colOff>
      <xdr:row>93</xdr:row>
      <xdr:rowOff>0</xdr:rowOff>
    </xdr:from>
    <xdr:to>
      <xdr:col>9</xdr:col>
      <xdr:colOff>2263487</xdr:colOff>
      <xdr:row>93</xdr:row>
      <xdr:rowOff>190500</xdr:rowOff>
    </xdr:to>
    <xdr:sp macro="" textlink="">
      <xdr:nvSpPr>
        <xdr:cNvPr id="5" name="TextBox 4"/>
        <xdr:cNvSpPr txBox="1"/>
      </xdr:nvSpPr>
      <xdr:spPr>
        <a:xfrm>
          <a:off x="4901046" y="18634364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8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1809751</xdr:colOff>
      <xdr:row>123</xdr:row>
      <xdr:rowOff>112568</xdr:rowOff>
    </xdr:from>
    <xdr:to>
      <xdr:col>9</xdr:col>
      <xdr:colOff>2228851</xdr:colOff>
      <xdr:row>124</xdr:row>
      <xdr:rowOff>103909</xdr:rowOff>
    </xdr:to>
    <xdr:sp macro="" textlink="">
      <xdr:nvSpPr>
        <xdr:cNvPr id="6" name="TextBox 5"/>
        <xdr:cNvSpPr txBox="1"/>
      </xdr:nvSpPr>
      <xdr:spPr>
        <a:xfrm>
          <a:off x="5671706" y="24505227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9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1740477</xdr:colOff>
      <xdr:row>153</xdr:row>
      <xdr:rowOff>190500</xdr:rowOff>
    </xdr:from>
    <xdr:to>
      <xdr:col>9</xdr:col>
      <xdr:colOff>2159577</xdr:colOff>
      <xdr:row>154</xdr:row>
      <xdr:rowOff>181841</xdr:rowOff>
    </xdr:to>
    <xdr:sp macro="" textlink="">
      <xdr:nvSpPr>
        <xdr:cNvPr id="7" name="TextBox 6"/>
        <xdr:cNvSpPr txBox="1"/>
      </xdr:nvSpPr>
      <xdr:spPr>
        <a:xfrm>
          <a:off x="4797136" y="30601227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10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1342158</xdr:colOff>
      <xdr:row>177</xdr:row>
      <xdr:rowOff>502228</xdr:rowOff>
    </xdr:from>
    <xdr:to>
      <xdr:col>9</xdr:col>
      <xdr:colOff>1683327</xdr:colOff>
      <xdr:row>177</xdr:row>
      <xdr:rowOff>684069</xdr:rowOff>
    </xdr:to>
    <xdr:sp macro="" textlink="">
      <xdr:nvSpPr>
        <xdr:cNvPr id="8" name="TextBox 7"/>
        <xdr:cNvSpPr txBox="1"/>
      </xdr:nvSpPr>
      <xdr:spPr>
        <a:xfrm>
          <a:off x="5204113" y="36359523"/>
          <a:ext cx="341169" cy="18184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11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9</xdr:col>
      <xdr:colOff>1298863</xdr:colOff>
      <xdr:row>207</xdr:row>
      <xdr:rowOff>86591</xdr:rowOff>
    </xdr:from>
    <xdr:to>
      <xdr:col>9</xdr:col>
      <xdr:colOff>1645226</xdr:colOff>
      <xdr:row>208</xdr:row>
      <xdr:rowOff>103909</xdr:rowOff>
    </xdr:to>
    <xdr:sp macro="" textlink="">
      <xdr:nvSpPr>
        <xdr:cNvPr id="9" name="TextBox 8"/>
        <xdr:cNvSpPr txBox="1"/>
      </xdr:nvSpPr>
      <xdr:spPr>
        <a:xfrm>
          <a:off x="5160818" y="42256364"/>
          <a:ext cx="346363" cy="216477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200">
              <a:latin typeface="Cordia New" pitchFamily="34" charset="-34"/>
              <a:cs typeface="Cordia New" pitchFamily="34" charset="-34"/>
            </a:rPr>
            <a:t>12</a:t>
          </a:r>
          <a:endParaRPr lang="th-TH" sz="12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355024</xdr:colOff>
      <xdr:row>37</xdr:row>
      <xdr:rowOff>69273</xdr:rowOff>
    </xdr:from>
    <xdr:to>
      <xdr:col>7</xdr:col>
      <xdr:colOff>190501</xdr:colOff>
      <xdr:row>37</xdr:row>
      <xdr:rowOff>242454</xdr:rowOff>
    </xdr:to>
    <xdr:sp macro="" textlink="">
      <xdr:nvSpPr>
        <xdr:cNvPr id="2" name="TextBox 1"/>
        <xdr:cNvSpPr txBox="1"/>
      </xdr:nvSpPr>
      <xdr:spPr>
        <a:xfrm>
          <a:off x="5585115" y="6563591"/>
          <a:ext cx="389659" cy="173181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13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6</xdr:col>
      <xdr:colOff>121228</xdr:colOff>
      <xdr:row>72</xdr:row>
      <xdr:rowOff>95251</xdr:rowOff>
    </xdr:from>
    <xdr:to>
      <xdr:col>6</xdr:col>
      <xdr:colOff>540328</xdr:colOff>
      <xdr:row>73</xdr:row>
      <xdr:rowOff>121227</xdr:rowOff>
    </xdr:to>
    <xdr:sp macro="" textlink="">
      <xdr:nvSpPr>
        <xdr:cNvPr id="4" name="TextBox 3"/>
        <xdr:cNvSpPr txBox="1"/>
      </xdr:nvSpPr>
      <xdr:spPr>
        <a:xfrm>
          <a:off x="5351319" y="12789478"/>
          <a:ext cx="419100" cy="199158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>
              <a:latin typeface="Cordia New" pitchFamily="34" charset="-34"/>
              <a:cs typeface="Cordia New" pitchFamily="34" charset="-34"/>
            </a:rPr>
            <a:t>14</a:t>
          </a:r>
          <a:endParaRPr lang="th-TH" sz="11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33</xdr:row>
      <xdr:rowOff>133350</xdr:rowOff>
    </xdr:from>
    <xdr:to>
      <xdr:col>5</xdr:col>
      <xdr:colOff>457200</xdr:colOff>
      <xdr:row>34</xdr:row>
      <xdr:rowOff>123825</xdr:rowOff>
    </xdr:to>
    <xdr:sp macro="" textlink="">
      <xdr:nvSpPr>
        <xdr:cNvPr id="2" name="TextBox 1"/>
        <xdr:cNvSpPr txBox="1"/>
      </xdr:nvSpPr>
      <xdr:spPr>
        <a:xfrm>
          <a:off x="5438775" y="6257925"/>
          <a:ext cx="419100" cy="190500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/>
            <a:t>13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url?q=https://docs.google.com/document/d/1rC1Gzf73LrLEIyTtzWn9hTCsmvvPUsXwvdvadDLoJBE/edit%3Fusp%3Dsharing&amp;usd=2&amp;usg=ALhdy2-Jf2ZYPApyg58jBStycMAwOY44cQ" TargetMode="External"/><Relationship Id="rId13" Type="http://schemas.openxmlformats.org/officeDocument/2006/relationships/hyperlink" Target="https://www.google.com/url?q=https://docs.google.com/document/d/1pI71gS0kfcHByDsryU9UL_H5tYEfA8uKn95TLKlTagU/edit%3Fusp%3Dsharing&amp;usd=2&amp;usg=ALhdy2_1DNB4lBSqer0Gk6sH2JV5I7FW4w" TargetMode="External"/><Relationship Id="rId18" Type="http://schemas.openxmlformats.org/officeDocument/2006/relationships/hyperlink" Target="https://www.google.com/url?q=https://docs.google.com/document/d/1G1PPb3sHtCGioJ05PYnGcN4p3469XVn0RODS07fwEiA/edit%3Fusp%3Dsharing&amp;usd=2&amp;usg=ALhdy2_HWm1f0BoEkILaamGbKof7UDi0tA" TargetMode="External"/><Relationship Id="rId3" Type="http://schemas.openxmlformats.org/officeDocument/2006/relationships/hyperlink" Target="https://www.google.com/url?q=https://docs.google.com/document/d/1aj1DRUcFY3ac6xtm_7fq1FnFhgwnYEuOa7NmSh5Q5bI/edit%3Fusp%3Dsharing&amp;usd=2&amp;usg=ALhdy2_yEZ928_xSTUxD_KKUJSlDKIzwXg" TargetMode="External"/><Relationship Id="rId21" Type="http://schemas.openxmlformats.org/officeDocument/2006/relationships/hyperlink" Target="https://www.google.com/url?q=https://docs.google.com/document/d/1lA03-CN67q0VTpVtzxRHmgeEOZFc3HTvvTlYlj_wpJA/edit%3Fusp%3Dsharing&amp;usd=2&amp;usg=ALhdy293gqiIItmicmYLGBaxuT8KEALI4A" TargetMode="External"/><Relationship Id="rId7" Type="http://schemas.openxmlformats.org/officeDocument/2006/relationships/hyperlink" Target="https://www.google.com/url?q=https://docs.google.com/document/d/1G-vNwd4lh4cZ35DtEe1HVSGLs1OgpVrHK1ESePdfgg0/edit%3Fusp%3Dsharing&amp;usd=2&amp;usg=ALhdy2-XOwLmGEV5maGu-v50deIF5AF05Q" TargetMode="External"/><Relationship Id="rId12" Type="http://schemas.openxmlformats.org/officeDocument/2006/relationships/hyperlink" Target="https://www.google.com/url?q=https://docs.google.com/document/d/1wjjJ-ae-VR7UrnEk0x3hAkMma05rc13w-fKjgELNqio/edit%3Fusp%3Dsharing&amp;usd=2&amp;usg=ALhdy29WorSWYDtLlcT9zlLpYgMW4XkurQ" TargetMode="External"/><Relationship Id="rId17" Type="http://schemas.openxmlformats.org/officeDocument/2006/relationships/hyperlink" Target="https://www.google.com/url?q=https://docs.google.com/document/d/1RyLw90JF3RFZ0dRnZfwQWbCxoFcnp60Q_4SdyhhfxTY/edit%3Fusp%3Dsharing&amp;usd=2&amp;usg=ALhdy2-nkFJ-yzY1zHpOgm2wiD_vJseMQA" TargetMode="External"/><Relationship Id="rId2" Type="http://schemas.openxmlformats.org/officeDocument/2006/relationships/hyperlink" Target="https://www.google.com/url?q=https://docs.google.com/document/d/1FdL9CGdZ98XruSNYjZ0uGunKo6abbWUbYXCP1APkNT0/edit%3Fusp%3Dsharing&amp;usd=2&amp;usg=ALhdy284UWS_OhvE1D712IC9af527xwPwA" TargetMode="External"/><Relationship Id="rId16" Type="http://schemas.openxmlformats.org/officeDocument/2006/relationships/hyperlink" Target="https://www.google.com/url?q=https://docs.google.com/document/d/1GbOKYIUAXjA7VndwjayM56ISMbVW0fD9aAPBFxXwCUg/edit%3Fusp%3Dsharing&amp;usd=2&amp;usg=ALhdy29ZwNQoJleLZbU7SLj0y5Krcd3KHg" TargetMode="External"/><Relationship Id="rId20" Type="http://schemas.openxmlformats.org/officeDocument/2006/relationships/hyperlink" Target="https://www.google.com/url?q=https://docs.google.com/document/d/1reCBFfENt3sC6Yz26U3SV-LzgdUFKwAeTbbFezqxdcc/edit%3Fusp%3Dsharing&amp;usd=2&amp;usg=ALhdy2_SaWwwjk5dga7aibNlnHNfyt0g7A" TargetMode="External"/><Relationship Id="rId1" Type="http://schemas.openxmlformats.org/officeDocument/2006/relationships/hyperlink" Target="https://www.google.com/url?q=https://docs.google.com/document/d/1U8CxWkie7Ry_4-PWHSsZ4vizoa3RrUtQMg8zMvbKOBg/edit%3Fusp%3Dsharing&amp;usd=2&amp;usg=ALhdy2_Jq2mH5L-Hg0SkMjVgTeWYVJOtOQ" TargetMode="External"/><Relationship Id="rId6" Type="http://schemas.openxmlformats.org/officeDocument/2006/relationships/hyperlink" Target="https://www.google.com/url?q=https://docs.google.com/document/d/1Ra9IoJFgk1RyUkLxFmpXQJj4eF5pqioz5BZbzfKwRVc/edit%3Fusp%3Dsharing&amp;usd=2&amp;usg=ALhdy295NoFwuEHWfGOLKlPuihSiBflN7w" TargetMode="External"/><Relationship Id="rId11" Type="http://schemas.openxmlformats.org/officeDocument/2006/relationships/hyperlink" Target="https://www.google.com/url?q=https://docs.google.com/document/d/1m9tThdDzo23p9nck57e-Vogblu8Up_3ZqfowfGIZjH4/edit%3Fusp%3Dsharing&amp;usd=2&amp;usg=ALhdy2-pEod0hxtcy9wy5WZhhPesZ0sfzg" TargetMode="External"/><Relationship Id="rId5" Type="http://schemas.openxmlformats.org/officeDocument/2006/relationships/hyperlink" Target="https://www.google.com/url?q=https://docs.google.com/document/d/1XKA2WuSvCniq3D8-jwSReo9D1j6RYDlZlDCS-7iYHaY/edit%3Fusp%3Dsharing&amp;usd=2&amp;usg=ALhdy2-z89nXu98wg5GcAh1GJSaVYtTZMg" TargetMode="External"/><Relationship Id="rId15" Type="http://schemas.openxmlformats.org/officeDocument/2006/relationships/hyperlink" Target="https://www.google.com/url?q=https://docs.google.com/document/d/1nRmrKH_99nf2WcwTKMzLPrSs4eFabDMzi0OfKyf7mug/edit%3Fusp%3Dsharing&amp;usd=2&amp;usg=ALhdy29SUCOsIGYV5elQpIiQoYd4o56Y9w" TargetMode="External"/><Relationship Id="rId23" Type="http://schemas.openxmlformats.org/officeDocument/2006/relationships/hyperlink" Target="https://www.google.com/url?q=https://docs.google.com/document/d/1F_J6lqXZikfQgwEnv5Pwnir6utBddbRYTTxyMOEsA0w/edit%3Fusp%3Dsharing&amp;usd=2&amp;usg=ALhdy28bvleHnwMpRKyA2LX6XOaro22-qQ" TargetMode="External"/><Relationship Id="rId10" Type="http://schemas.openxmlformats.org/officeDocument/2006/relationships/hyperlink" Target="https://www.google.com/url?q=https://docs.google.com/document/d/19X1uEiXdj1S59wMRaX1fnOi5AWPmOYllZjij8tc1LMM/edit%3Fusp%3Dsharing&amp;usd=2&amp;usg=ALhdy2-9dQeIPzvihNsgKjked47xAUPTyg" TargetMode="External"/><Relationship Id="rId19" Type="http://schemas.openxmlformats.org/officeDocument/2006/relationships/hyperlink" Target="https://www.google.com/url?q=https://docs.google.com/document/d/1iTaoC9mMDbSUzs4VebVog2iblFLCtRcwtzoQKS49-wY/edit%3Fusp%3Dsharing&amp;usd=2&amp;usg=ALhdy29xhOsX3SJ4Pv9su-YhVJqPV2PQSQ" TargetMode="External"/><Relationship Id="rId4" Type="http://schemas.openxmlformats.org/officeDocument/2006/relationships/hyperlink" Target="https://www.google.com/url?q=https://docs.google.com/document/d/1ywe0Z3FsAHnL4kYpf557jwWHVsXqsAOWrPI5p-LOGGs/edit%3Fusp%3Dsharing&amp;usd=2&amp;usg=ALhdy293M96jWnOyOPc7vU_fXwe5SPlUQQ" TargetMode="External"/><Relationship Id="rId9" Type="http://schemas.openxmlformats.org/officeDocument/2006/relationships/hyperlink" Target="https://www.google.com/url?q=https://docs.google.com/document/d/1L_hyD-ZNQMwJrAe8sGRBDsDZzsSDf81DXGEBm0vT2Tw/edit%3Fusp%3Dsharing&amp;usd=2&amp;usg=ALhdy29I9s4XGng7xNGsSGoiKozFoZA9hQ" TargetMode="External"/><Relationship Id="rId14" Type="http://schemas.openxmlformats.org/officeDocument/2006/relationships/hyperlink" Target="https://www.google.com/url?q=https://docs.google.com/document/d/1GvawnmXX_TXWaxEalBQ-wSRKPRl213vXDnOzXttksKY/edit%3Fusp%3Dsharing&amp;usd=2&amp;usg=ALhdy29CZPBxfgpyYggSKqRUeU8q9nRGDQ" TargetMode="External"/><Relationship Id="rId22" Type="http://schemas.openxmlformats.org/officeDocument/2006/relationships/hyperlink" Target="https://www.google.com/url?q=https://docs.google.com/document/d/1CM3jlLBzdb2RdgYPzvgS7TP8ea1cSfSXRTsM98xtIf0/edit%3Fusp%3Dsharing&amp;usd=2&amp;usg=ALhdy2_BH7TBuZpeNSOTD-jqGo1ZFPl0yA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1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A4fZjE-Bsb7JCd6auFfPlwBWkykk30QjOR5uwwntx30/edit?usp=sharing" TargetMode="External"/><Relationship Id="rId18" Type="http://schemas.openxmlformats.org/officeDocument/2006/relationships/hyperlink" Target="https://docs.google.com/document/d/1r0KOLcaRIO7zimn7ba_FvxCtzWPe7AiRSSFPxtHmnfc/edit?usp=sharing" TargetMode="External"/><Relationship Id="rId26" Type="http://schemas.openxmlformats.org/officeDocument/2006/relationships/hyperlink" Target="https://docs.google.com/document/d/18TOMZzJFuB6rrnZ8YwuN80YSiPU_al2r_11WmYxBv2g/edit?usp=sharing" TargetMode="External"/><Relationship Id="rId39" Type="http://schemas.openxmlformats.org/officeDocument/2006/relationships/hyperlink" Target="https://docs.google.com/document/d/1tZvSkRJX8cCid_Ov_8qtX3XYrgBAehByXSvi7VxOMPI/edit?usp=sharing" TargetMode="External"/><Relationship Id="rId3" Type="http://schemas.openxmlformats.org/officeDocument/2006/relationships/hyperlink" Target="https://docs.google.com/document/d/18BShUgiEM6MTJYFolf6qqELFmZDRHmpWr1yuIvHsKl8/edit?usp=sharing" TargetMode="External"/><Relationship Id="rId21" Type="http://schemas.openxmlformats.org/officeDocument/2006/relationships/hyperlink" Target="https://docs.google.com/document/d/1PAbJ317GdTrEt-3rWxlHd7lp2_JaI9TE_wEqDnopI-c/edit?usp=sharing" TargetMode="External"/><Relationship Id="rId34" Type="http://schemas.openxmlformats.org/officeDocument/2006/relationships/hyperlink" Target="https://docs.google.com/document/d/13W_KrLqS59rzPeVUsKCSa6q0xhurBAV45W0VE_ouWOs/edit?usp=sharing" TargetMode="External"/><Relationship Id="rId42" Type="http://schemas.openxmlformats.org/officeDocument/2006/relationships/hyperlink" Target="https://docs.google.com/document/d/1xhBSVVYz9EKDuGvexTY_yjpt82Z5s9Lb4gr8XTc3Vwc/edit?usp=sharing" TargetMode="External"/><Relationship Id="rId47" Type="http://schemas.openxmlformats.org/officeDocument/2006/relationships/hyperlink" Target="https://docs.google.com/document/d/1zUCqP-hoLHGqAfv3YYy1WivE7sGhjeghiXU1O803svg/edit?usp=sharing" TargetMode="External"/><Relationship Id="rId50" Type="http://schemas.openxmlformats.org/officeDocument/2006/relationships/hyperlink" Target="https://docs.google.com/document/d/1lZkhAEAkO-kbx5962NilEb4ZSuhVgyE5GkJb40z6udI/edit?usp=sharing" TargetMode="External"/><Relationship Id="rId7" Type="http://schemas.openxmlformats.org/officeDocument/2006/relationships/hyperlink" Target="https://docs.google.com/document/d/1yf4DbrIGGOp50wstqpuXuQZJy2_msVeuBCWQamy0-28/edit?usp=sharing" TargetMode="External"/><Relationship Id="rId12" Type="http://schemas.openxmlformats.org/officeDocument/2006/relationships/hyperlink" Target="https://docs.google.com/document/d/1nLgDqwkShcSWmPbM3ePUhniet4kHEH2AgXiShrCaRvs/edit?usp=sharing" TargetMode="External"/><Relationship Id="rId17" Type="http://schemas.openxmlformats.org/officeDocument/2006/relationships/hyperlink" Target="https://docs.google.com/document/d/1sn0krHxRW_tzRsZTK84mcH-NyojgTqx99ohq-ttXSQ8/edit?usp=sharing" TargetMode="External"/><Relationship Id="rId25" Type="http://schemas.openxmlformats.org/officeDocument/2006/relationships/hyperlink" Target="https://docs.google.com/document/d/1XJqs58pdfX0tnDmoUQyzIn_ww1Rn5iptuI0bckYvCp0/edit?usp=sharing" TargetMode="External"/><Relationship Id="rId33" Type="http://schemas.openxmlformats.org/officeDocument/2006/relationships/hyperlink" Target="https://docs.google.com/document/d/1WpgxssSoV5Gx16n_1B4Biazdftj_hsFwEGb9qzA86Ms/edit?usp=sharing" TargetMode="External"/><Relationship Id="rId38" Type="http://schemas.openxmlformats.org/officeDocument/2006/relationships/hyperlink" Target="https://docs.google.com/document/d/1lfN0uHeyYzsc1wipKTzD4rZh9LfONBDM66fYXtIo0CU/edit?usp=sharing" TargetMode="External"/><Relationship Id="rId46" Type="http://schemas.openxmlformats.org/officeDocument/2006/relationships/hyperlink" Target="https://docs.google.com/document/d/1cBmX27f8U9gA0wKD6RNavyLeSARJUK3LOHyY7WSYl8g/edit?usp=sharing" TargetMode="External"/><Relationship Id="rId2" Type="http://schemas.openxmlformats.org/officeDocument/2006/relationships/hyperlink" Target="https://docs.google.com/document/d/1AqTqnHk8rNNNE1HhgHuxs43jxHo9W4tOiFyOUALU9Ls/edit?usp=sharing" TargetMode="External"/><Relationship Id="rId16" Type="http://schemas.openxmlformats.org/officeDocument/2006/relationships/hyperlink" Target="https://docs.google.com/document/d/1bpC9aSoaLlfYuo32weUHDOG1QlQrowscY9-zUa2CYfI/edit?usp=sharing" TargetMode="External"/><Relationship Id="rId20" Type="http://schemas.openxmlformats.org/officeDocument/2006/relationships/hyperlink" Target="https://docs.google.com/document/d/1am06Q7nG0ZBf46iAUitQ9XGrpdMZEeG8r_SLPQEROJo/edit?usp=sharing" TargetMode="External"/><Relationship Id="rId29" Type="http://schemas.openxmlformats.org/officeDocument/2006/relationships/hyperlink" Target="https://docs.google.com/document/d/1BRPxO_YKN58ZilqQhaXNC3hAZibSbLZHMOCzXwWUfMg/edit?usp=sharing" TargetMode="External"/><Relationship Id="rId41" Type="http://schemas.openxmlformats.org/officeDocument/2006/relationships/hyperlink" Target="https://docs.google.com/document/d/1h71eyobSfsaRME4JwI8QDPKBNmjkIiAmA3KtTlJv-WI/edit?usp=sharing" TargetMode="External"/><Relationship Id="rId1" Type="http://schemas.openxmlformats.org/officeDocument/2006/relationships/hyperlink" Target="https://docs.google.com/document/d/1KzQDeViBh_b6DdPRhtBLxfdNRdI4JzSnSJD1Dh-nkIM/edit?usp=sharing" TargetMode="External"/><Relationship Id="rId6" Type="http://schemas.openxmlformats.org/officeDocument/2006/relationships/hyperlink" Target="https://docs.google.com/document/d/1HhwWWaKbhcEr9oBkKPgIPEBi1aoZlzSCAGK7Rcjfc5A/edit?usp=sharing" TargetMode="External"/><Relationship Id="rId11" Type="http://schemas.openxmlformats.org/officeDocument/2006/relationships/hyperlink" Target="https://docs.google.com/document/d/1IEY2LGc_M8Vp7GMm7p-oSAbinFzEHEPdQs4mTH3_A9o/edit?usp=sharing" TargetMode="External"/><Relationship Id="rId24" Type="http://schemas.openxmlformats.org/officeDocument/2006/relationships/hyperlink" Target="https://docs.google.com/document/d/1PmrS7rM39hRHXSTq8ZAPnG3s3zinRIewxOvgRvxlcg0/edit?usp=sharing" TargetMode="External"/><Relationship Id="rId32" Type="http://schemas.openxmlformats.org/officeDocument/2006/relationships/hyperlink" Target="https://docs.google.com/document/d/1XCn9d9VYXXUiEbZ8TcekgJxTXGVDNIcEYrMRUxTYp8Q/edit?usp=sharing" TargetMode="External"/><Relationship Id="rId37" Type="http://schemas.openxmlformats.org/officeDocument/2006/relationships/hyperlink" Target="https://docs.google.com/document/d/1wFF_AJKVvgc_wlHmvl-ogiKo0AJGzFBcaZuqthLt_3o/edit?usp=sharing" TargetMode="External"/><Relationship Id="rId40" Type="http://schemas.openxmlformats.org/officeDocument/2006/relationships/hyperlink" Target="https://docs.google.com/document/d/1LLHtRa5O1nqgR9XRb7IXNdhiBxph_7bhYPVeR2u3D3M/edit?usp=sharing" TargetMode="External"/><Relationship Id="rId45" Type="http://schemas.openxmlformats.org/officeDocument/2006/relationships/hyperlink" Target="https://docs.google.com/document/d/12iyqdrg8umDN2DF-Y9-B5xhwMEINitRpbDdtJWPhTA4/edit?usp=sharing" TargetMode="External"/><Relationship Id="rId5" Type="http://schemas.openxmlformats.org/officeDocument/2006/relationships/hyperlink" Target="https://docs.google.com/document/d/1EzWlOP-ZuKIupoWGUC2PXXbycYLCyamn6VoB_fFa0ko/edit?usp=sharing" TargetMode="External"/><Relationship Id="rId15" Type="http://schemas.openxmlformats.org/officeDocument/2006/relationships/hyperlink" Target="https://docs.google.com/document/d/1tC3Feaz2dlcZcRUlVqj2V0hMCtlHU7n83Jj-_wE2PEU/edit?usp=sharing" TargetMode="External"/><Relationship Id="rId23" Type="http://schemas.openxmlformats.org/officeDocument/2006/relationships/hyperlink" Target="https://docs.google.com/document/d/1OdEjtFB1C2uYaaGLlTcQyKBpDTgb1cj-HaI4XwTBL4Y/edit?usp=sharing" TargetMode="External"/><Relationship Id="rId28" Type="http://schemas.openxmlformats.org/officeDocument/2006/relationships/hyperlink" Target="https://docs.google.com/document/d/1voCyL-kEWnCuRKxVTxUbi-SbwyEBRqPxrx9eK3EiXfM/edit?usp=sharing" TargetMode="External"/><Relationship Id="rId36" Type="http://schemas.openxmlformats.org/officeDocument/2006/relationships/hyperlink" Target="https://docs.google.com/document/d/1725EvA42du-WSil25OYOE9K_qbmIlZ-1S3lKNcNPxO4/edit?usp=sharing" TargetMode="External"/><Relationship Id="rId49" Type="http://schemas.openxmlformats.org/officeDocument/2006/relationships/hyperlink" Target="https://docs.google.com/document/d/1PyHyyAsKmWpshJDHK9iRKrKaImJoDpXH-STXHSi-dzU/edit?usp=sharing" TargetMode="External"/><Relationship Id="rId10" Type="http://schemas.openxmlformats.org/officeDocument/2006/relationships/hyperlink" Target="https://docs.google.com/document/d/1GPDbRlEHueHlx6tVjxMtWPFxI0G6xVDx3itW9llFOYA/edit?usp=sharing" TargetMode="External"/><Relationship Id="rId19" Type="http://schemas.openxmlformats.org/officeDocument/2006/relationships/hyperlink" Target="https://docs.google.com/document/d/12oR9JqjZXMTKlmRG3pI7v-M_55meKiCKtNJA5wUZxQo/edit?usp=sharing" TargetMode="External"/><Relationship Id="rId31" Type="http://schemas.openxmlformats.org/officeDocument/2006/relationships/hyperlink" Target="https://docs.google.com/document/d/1YJsvUNwVBAsMV5M2QNE8YqZv_DcEEWHEe2eg3NI3S_k/edit?usp=sharing" TargetMode="External"/><Relationship Id="rId44" Type="http://schemas.openxmlformats.org/officeDocument/2006/relationships/hyperlink" Target="https://docs.google.com/document/d/1OXUP0ayZsQYWdRuFjIGTNXVC3GXhgVhyX9vjEtOSDXk/edit?usp=sharing" TargetMode="External"/><Relationship Id="rId4" Type="http://schemas.openxmlformats.org/officeDocument/2006/relationships/hyperlink" Target="https://docs.google.com/document/d/1SyGZ3FOLTaQs_iMtN0af4th3u2dq9XDfwZZQ8XD0JHM/edit?usp=sharing" TargetMode="External"/><Relationship Id="rId9" Type="http://schemas.openxmlformats.org/officeDocument/2006/relationships/hyperlink" Target="https://docs.google.com/document/d/1b8ErtBP7RmvTakkU44jUIg_giBMYgP_TAFCl2UPlNqA/edit?usp=sharing" TargetMode="External"/><Relationship Id="rId14" Type="http://schemas.openxmlformats.org/officeDocument/2006/relationships/hyperlink" Target="https://docs.google.com/document/d/1bPLgqYuC4GmqRpxk_REaN61IA-hOMDNi30V9BUcLi_s/edit?usp=sharing" TargetMode="External"/><Relationship Id="rId22" Type="http://schemas.openxmlformats.org/officeDocument/2006/relationships/hyperlink" Target="https://docs.google.com/document/d/1eiradJZs7i_2smScCuyAsmRFhFC2KZEGRdiUFwpeO2c/edit?usp=sharing" TargetMode="External"/><Relationship Id="rId27" Type="http://schemas.openxmlformats.org/officeDocument/2006/relationships/hyperlink" Target="https://docs.google.com/document/d/1fanwswcin7ZV2M6AClTw_BHy9swc7QYR8o7HAbxp-p8/edit?usp=sharing" TargetMode="External"/><Relationship Id="rId30" Type="http://schemas.openxmlformats.org/officeDocument/2006/relationships/hyperlink" Target="https://docs.google.com/document/d/1uXbOTbdb2eq82gtQlRaNKY7DZbFRRt1mIfkhzob_65M/edit?usp=sharing" TargetMode="External"/><Relationship Id="rId35" Type="http://schemas.openxmlformats.org/officeDocument/2006/relationships/hyperlink" Target="https://docs.google.com/document/d/1vLYgILdzitESq63cX4sPTWJFGlhuZSyAWDSgE3EvsUM/edit?usp=sharing" TargetMode="External"/><Relationship Id="rId43" Type="http://schemas.openxmlformats.org/officeDocument/2006/relationships/hyperlink" Target="https://docs.google.com/document/d/1t9LPcCyzBM7FQjdZ5sz-OAn0oGImgB-2d_i1wluFCbE/edit?usp=sharing" TargetMode="External"/><Relationship Id="rId48" Type="http://schemas.openxmlformats.org/officeDocument/2006/relationships/hyperlink" Target="https://docs.google.com/document/d/1fOW__MteapWn4y6scq3k6QvLtD21qG-YkUbEHa9gSIQ/edit?usp=sharing" TargetMode="External"/><Relationship Id="rId8" Type="http://schemas.openxmlformats.org/officeDocument/2006/relationships/hyperlink" Target="https://docs.google.com/document/d/1zvt1v2F13TdhlnvZ9rD1N1wXgHVpfxHATGNT0gXu0Us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view="pageLayout" topLeftCell="A16" workbookViewId="0">
      <selection activeCell="L11" sqref="L11"/>
    </sheetView>
  </sheetViews>
  <sheetFormatPr defaultColWidth="5.625" defaultRowHeight="24"/>
  <cols>
    <col min="1" max="14" width="9.375" style="1632" customWidth="1"/>
    <col min="15" max="16384" width="5.625" style="1632"/>
  </cols>
  <sheetData>
    <row r="1" spans="1:14">
      <c r="A1" s="1631"/>
      <c r="B1" s="1631"/>
      <c r="C1" s="1631"/>
      <c r="D1" s="1631"/>
      <c r="E1" s="1631"/>
      <c r="F1" s="1631"/>
      <c r="G1" s="1631"/>
      <c r="H1" s="1631"/>
      <c r="I1" s="1631"/>
      <c r="J1" s="1631"/>
      <c r="K1" s="1631"/>
      <c r="L1" s="1631"/>
      <c r="M1" s="1631"/>
      <c r="N1" s="1631"/>
    </row>
    <row r="2" spans="1:14">
      <c r="A2" s="1790" t="s">
        <v>4804</v>
      </c>
      <c r="B2" s="1791"/>
      <c r="C2" s="1791"/>
      <c r="D2" s="1791"/>
      <c r="E2" s="1791"/>
      <c r="F2" s="1791"/>
      <c r="G2" s="1791"/>
      <c r="H2" s="1791"/>
      <c r="I2" s="1791"/>
      <c r="J2" s="1791"/>
      <c r="K2" s="1791"/>
      <c r="L2" s="1791"/>
      <c r="M2" s="1791"/>
      <c r="N2" s="1791"/>
    </row>
    <row r="3" spans="1:14" ht="34.5">
      <c r="A3" s="1792" t="s">
        <v>4805</v>
      </c>
      <c r="B3" s="1793"/>
      <c r="C3" s="1793"/>
      <c r="D3" s="1793"/>
      <c r="E3" s="1793"/>
      <c r="F3" s="1793"/>
      <c r="G3" s="1793"/>
      <c r="H3" s="1793"/>
      <c r="I3" s="1793"/>
      <c r="J3" s="1793"/>
      <c r="K3" s="1793"/>
      <c r="L3" s="1793"/>
      <c r="M3" s="1793"/>
      <c r="N3" s="1633"/>
    </row>
    <row r="4" spans="1:14" ht="30">
      <c r="A4" s="1794" t="s">
        <v>4806</v>
      </c>
      <c r="B4" s="1795"/>
      <c r="C4" s="1795"/>
      <c r="D4" s="1795"/>
      <c r="E4" s="1795"/>
      <c r="F4" s="1795"/>
      <c r="G4" s="1795"/>
      <c r="H4" s="1795"/>
      <c r="I4" s="1795"/>
      <c r="J4" s="1795"/>
      <c r="K4" s="1795"/>
      <c r="L4" s="1795"/>
      <c r="M4" s="1795"/>
      <c r="N4" s="1634"/>
    </row>
    <row r="5" spans="1:14" ht="30">
      <c r="A5" s="1794" t="s">
        <v>4807</v>
      </c>
      <c r="B5" s="1794"/>
      <c r="C5" s="1794"/>
      <c r="D5" s="1794"/>
      <c r="E5" s="1794"/>
      <c r="F5" s="1794"/>
      <c r="G5" s="1794"/>
      <c r="H5" s="1794"/>
      <c r="I5" s="1794"/>
      <c r="J5" s="1794"/>
      <c r="K5" s="1794"/>
      <c r="L5" s="1794"/>
      <c r="M5" s="1794"/>
      <c r="N5" s="1794"/>
    </row>
    <row r="6" spans="1:14">
      <c r="A6" s="1790" t="s">
        <v>4804</v>
      </c>
      <c r="B6" s="1791"/>
      <c r="C6" s="1791"/>
      <c r="D6" s="1791"/>
      <c r="E6" s="1791"/>
      <c r="F6" s="1791"/>
      <c r="G6" s="1791"/>
      <c r="H6" s="1791"/>
      <c r="I6" s="1791"/>
      <c r="J6" s="1791"/>
      <c r="K6" s="1791"/>
      <c r="L6" s="1791"/>
      <c r="M6" s="1791"/>
      <c r="N6" s="1791"/>
    </row>
    <row r="7" spans="1:14">
      <c r="A7" s="1631"/>
      <c r="B7" s="1631"/>
      <c r="C7" s="1631"/>
      <c r="D7" s="1631"/>
      <c r="E7" s="1631"/>
      <c r="F7" s="1631"/>
      <c r="G7" s="1631"/>
      <c r="H7" s="1631"/>
      <c r="I7" s="1631"/>
      <c r="J7" s="1631"/>
      <c r="K7" s="1631"/>
      <c r="L7" s="1631"/>
      <c r="M7" s="1631"/>
      <c r="N7" s="1631"/>
    </row>
    <row r="8" spans="1:14">
      <c r="A8" s="1635"/>
      <c r="B8" s="1636"/>
      <c r="C8" s="1636"/>
      <c r="D8" s="1637"/>
      <c r="E8" s="1638"/>
      <c r="F8" s="1638"/>
      <c r="G8" s="1638"/>
      <c r="H8" s="1638"/>
      <c r="I8" s="1638"/>
      <c r="J8" s="1638"/>
      <c r="K8" s="1638"/>
      <c r="L8" s="1639"/>
      <c r="M8" s="1638"/>
      <c r="N8" s="1638"/>
    </row>
    <row r="9" spans="1:14">
      <c r="A9" s="1635"/>
      <c r="B9" s="1637"/>
      <c r="C9" s="1637"/>
      <c r="D9" s="1637"/>
      <c r="E9" s="1638"/>
      <c r="F9" s="1638"/>
      <c r="G9" s="1638"/>
      <c r="H9" s="1638"/>
      <c r="I9" s="1638"/>
      <c r="J9" s="1638"/>
      <c r="K9" s="1638"/>
      <c r="L9" s="1639"/>
      <c r="M9" s="1638"/>
      <c r="N9" s="1638"/>
    </row>
    <row r="10" spans="1:14">
      <c r="A10" s="1635"/>
      <c r="B10" s="1637"/>
      <c r="C10" s="1637"/>
      <c r="D10" s="1637"/>
      <c r="E10" s="1638"/>
      <c r="F10" s="1638"/>
      <c r="G10" s="1638"/>
      <c r="H10" s="1638"/>
      <c r="I10" s="1638"/>
      <c r="J10" s="1638"/>
      <c r="K10" s="1638"/>
      <c r="L10" s="1639"/>
      <c r="M10" s="1638"/>
      <c r="N10" s="1638"/>
    </row>
    <row r="11" spans="1:14">
      <c r="A11" s="1635"/>
      <c r="B11" s="1637"/>
      <c r="C11" s="1637"/>
      <c r="D11" s="1637"/>
      <c r="E11" s="1638"/>
      <c r="F11" s="1638"/>
      <c r="G11" s="1638"/>
      <c r="H11" s="1638"/>
      <c r="I11" s="1638"/>
      <c r="J11" s="1638"/>
      <c r="K11" s="1638"/>
      <c r="L11" s="1639"/>
      <c r="M11" s="1638"/>
      <c r="N11" s="1638"/>
    </row>
    <row r="12" spans="1:14">
      <c r="A12" s="1635"/>
      <c r="B12" s="1637"/>
      <c r="C12" s="1637"/>
      <c r="D12" s="1637"/>
      <c r="E12" s="1638"/>
      <c r="F12" s="1638"/>
      <c r="G12" s="1638"/>
      <c r="H12" s="1638"/>
      <c r="I12" s="1638"/>
      <c r="J12" s="1638"/>
      <c r="K12" s="1638"/>
      <c r="L12" s="1639"/>
      <c r="M12" s="1638"/>
      <c r="N12" s="1638"/>
    </row>
    <row r="13" spans="1:14">
      <c r="A13" s="1635"/>
      <c r="B13" s="1637"/>
      <c r="C13" s="1637"/>
      <c r="D13" s="1637"/>
      <c r="E13" s="1638"/>
      <c r="F13" s="1638"/>
      <c r="G13" s="1638"/>
      <c r="H13" s="1638"/>
      <c r="I13" s="1638"/>
      <c r="J13" s="1638"/>
      <c r="K13" s="1638"/>
      <c r="L13" s="1639"/>
      <c r="M13" s="1638"/>
      <c r="N13" s="1638"/>
    </row>
    <row r="14" spans="1:14">
      <c r="A14" s="1635"/>
      <c r="B14" s="1636"/>
      <c r="C14" s="1636"/>
      <c r="D14" s="1637"/>
      <c r="E14" s="1639"/>
      <c r="F14" s="1638"/>
      <c r="G14" s="1638"/>
      <c r="H14" s="1638"/>
      <c r="I14" s="1638"/>
      <c r="J14" s="1638"/>
      <c r="K14" s="1638"/>
      <c r="L14" s="1638"/>
      <c r="M14" s="1638"/>
      <c r="N14" s="1638"/>
    </row>
    <row r="15" spans="1:14">
      <c r="A15" s="1635"/>
      <c r="B15" s="1637"/>
      <c r="C15" s="1637"/>
      <c r="D15" s="1637"/>
      <c r="E15" s="1638"/>
      <c r="F15" s="1638"/>
      <c r="G15" s="1638"/>
      <c r="H15" s="1638"/>
      <c r="I15" s="1638"/>
      <c r="J15" s="1638"/>
      <c r="K15" s="1638"/>
      <c r="L15" s="1639"/>
      <c r="M15" s="1638"/>
      <c r="N15" s="1638"/>
    </row>
    <row r="16" spans="1:14">
      <c r="A16" s="1635"/>
      <c r="B16" s="1637"/>
      <c r="C16" s="1637"/>
      <c r="D16" s="1637"/>
      <c r="E16" s="1638"/>
      <c r="F16" s="1638"/>
      <c r="G16" s="1638"/>
      <c r="H16" s="1638"/>
      <c r="I16" s="1638"/>
      <c r="J16" s="1638"/>
      <c r="K16" s="1638"/>
      <c r="L16" s="1639"/>
      <c r="M16" s="1638"/>
      <c r="N16" s="1638"/>
    </row>
    <row r="17" spans="1:14">
      <c r="A17" s="1640"/>
      <c r="B17" s="1640"/>
      <c r="C17" s="1640"/>
      <c r="D17" s="1640"/>
      <c r="E17" s="1640"/>
      <c r="F17" s="1640"/>
      <c r="G17" s="1640"/>
      <c r="H17" s="1640"/>
      <c r="I17" s="1640"/>
      <c r="J17" s="1640"/>
      <c r="K17" s="1640"/>
      <c r="L17" s="1640"/>
      <c r="M17" s="1641"/>
      <c r="N17" s="1638"/>
    </row>
    <row r="18" spans="1:14">
      <c r="A18" s="1796"/>
      <c r="B18" s="1796"/>
      <c r="C18" s="1796"/>
      <c r="D18" s="1796"/>
      <c r="E18" s="1796"/>
      <c r="F18" s="1796"/>
      <c r="G18" s="1796"/>
      <c r="H18" s="1796"/>
      <c r="I18" s="1796"/>
      <c r="J18" s="1796"/>
      <c r="K18" s="1796"/>
      <c r="L18" s="1796"/>
      <c r="M18" s="1796"/>
      <c r="N18" s="1796"/>
    </row>
  </sheetData>
  <mergeCells count="6">
    <mergeCell ref="A18:N18"/>
    <mergeCell ref="A2:N2"/>
    <mergeCell ref="A3:M3"/>
    <mergeCell ref="A4:M4"/>
    <mergeCell ref="A5:N5"/>
    <mergeCell ref="A6:N6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49"/>
  <sheetViews>
    <sheetView workbookViewId="0">
      <selection activeCell="B10" sqref="B10"/>
    </sheetView>
  </sheetViews>
  <sheetFormatPr defaultRowHeight="18.75" customHeight="1"/>
  <cols>
    <col min="1" max="1" width="3.75" style="2301" customWidth="1"/>
    <col min="2" max="2" width="66.25" style="2142" customWidth="1"/>
    <col min="3" max="3" width="11.625" style="2143" customWidth="1"/>
    <col min="4" max="4" width="7.375" style="2303" customWidth="1"/>
    <col min="5" max="5" width="7.375" style="2151" customWidth="1"/>
    <col min="6" max="6" width="10.625" style="2144" customWidth="1"/>
    <col min="7" max="7" width="10.875" style="2144" customWidth="1"/>
    <col min="8" max="8" width="6.375" style="2142" hidden="1" customWidth="1"/>
    <col min="9" max="9" width="6.375" style="2144" hidden="1" customWidth="1"/>
    <col min="10" max="10" width="5.125" style="2144" hidden="1" customWidth="1"/>
    <col min="11" max="11" width="4.625" style="2144" hidden="1" customWidth="1"/>
    <col min="12" max="12" width="6.375" style="2142" hidden="1" customWidth="1"/>
    <col min="13" max="13" width="6.375" style="2144" hidden="1" customWidth="1"/>
    <col min="14" max="14" width="5.125" style="2144" hidden="1" customWidth="1"/>
    <col min="15" max="15" width="4.625" style="2144" hidden="1" customWidth="1"/>
    <col min="16" max="16" width="6.375" style="2142" hidden="1" customWidth="1"/>
    <col min="17" max="17" width="6.375" style="2144" hidden="1" customWidth="1"/>
    <col min="18" max="18" width="5.125" style="2144" hidden="1" customWidth="1"/>
    <col min="19" max="19" width="4.625" style="2144" hidden="1" customWidth="1"/>
    <col min="20" max="20" width="12.375" style="2144" customWidth="1"/>
    <col min="21" max="21" width="81.125" style="2144" customWidth="1"/>
    <col min="22" max="16384" width="9" style="1707"/>
  </cols>
  <sheetData>
    <row r="1" spans="1:21" ht="18.75" customHeight="1">
      <c r="A1" s="2141" t="s">
        <v>5151</v>
      </c>
    </row>
    <row r="2" spans="1:21" s="2151" customFormat="1" ht="15.6" customHeight="1">
      <c r="A2" s="2145" t="s">
        <v>4935</v>
      </c>
      <c r="B2" s="2146" t="s">
        <v>4936</v>
      </c>
      <c r="C2" s="2147" t="s">
        <v>4937</v>
      </c>
      <c r="D2" s="2148" t="s">
        <v>4938</v>
      </c>
      <c r="E2" s="2149"/>
      <c r="F2" s="2149"/>
      <c r="G2" s="2150"/>
      <c r="H2" s="2304" t="s">
        <v>5152</v>
      </c>
      <c r="I2" s="2149"/>
      <c r="J2" s="2149"/>
      <c r="K2" s="2149"/>
      <c r="L2" s="2304" t="s">
        <v>5153</v>
      </c>
      <c r="M2" s="2149"/>
      <c r="N2" s="2149"/>
      <c r="O2" s="2149"/>
      <c r="P2" s="2304" t="s">
        <v>5154</v>
      </c>
      <c r="Q2" s="2149"/>
      <c r="R2" s="2149"/>
      <c r="S2" s="2149"/>
      <c r="T2" s="2146" t="s">
        <v>4942</v>
      </c>
      <c r="U2" s="2145" t="s">
        <v>5155</v>
      </c>
    </row>
    <row r="3" spans="1:21" s="2151" customFormat="1" ht="38.450000000000003" customHeight="1">
      <c r="A3" s="2152"/>
      <c r="B3" s="2153"/>
      <c r="C3" s="2154"/>
      <c r="D3" s="2155" t="s">
        <v>5156</v>
      </c>
      <c r="E3" s="2156" t="s">
        <v>5157</v>
      </c>
      <c r="F3" s="2157" t="s">
        <v>4947</v>
      </c>
      <c r="G3" s="2158" t="s">
        <v>4948</v>
      </c>
      <c r="H3" s="2155" t="s">
        <v>5156</v>
      </c>
      <c r="I3" s="2156" t="s">
        <v>5157</v>
      </c>
      <c r="J3" s="2157" t="s">
        <v>4947</v>
      </c>
      <c r="K3" s="2158" t="s">
        <v>4948</v>
      </c>
      <c r="L3" s="2155" t="s">
        <v>5156</v>
      </c>
      <c r="M3" s="2156" t="s">
        <v>5157</v>
      </c>
      <c r="N3" s="2157" t="s">
        <v>4947</v>
      </c>
      <c r="O3" s="2158" t="s">
        <v>4948</v>
      </c>
      <c r="P3" s="2155" t="s">
        <v>5156</v>
      </c>
      <c r="Q3" s="2156" t="s">
        <v>5157</v>
      </c>
      <c r="R3" s="2157" t="s">
        <v>4947</v>
      </c>
      <c r="S3" s="2158" t="s">
        <v>4948</v>
      </c>
      <c r="T3" s="2153"/>
      <c r="U3" s="2305"/>
    </row>
    <row r="4" spans="1:21" ht="21.75">
      <c r="A4" s="2306">
        <v>1</v>
      </c>
      <c r="B4" s="2307" t="s">
        <v>5158</v>
      </c>
      <c r="C4" s="2171"/>
      <c r="D4" s="2202" t="s">
        <v>4952</v>
      </c>
      <c r="E4" s="2203" t="s">
        <v>4952</v>
      </c>
      <c r="F4" s="2185" t="s">
        <v>4952</v>
      </c>
      <c r="G4" s="2186">
        <v>0</v>
      </c>
      <c r="H4" s="2202" t="s">
        <v>4952</v>
      </c>
      <c r="I4" s="2203" t="s">
        <v>4952</v>
      </c>
      <c r="J4" s="2185" t="s">
        <v>4952</v>
      </c>
      <c r="K4" s="2186"/>
      <c r="L4" s="2202" t="s">
        <v>4952</v>
      </c>
      <c r="M4" s="2203" t="s">
        <v>4952</v>
      </c>
      <c r="N4" s="2185" t="s">
        <v>4952</v>
      </c>
      <c r="O4" s="2186"/>
      <c r="P4" s="2202" t="s">
        <v>4952</v>
      </c>
      <c r="Q4" s="2203" t="s">
        <v>4952</v>
      </c>
      <c r="R4" s="2185" t="s">
        <v>4952</v>
      </c>
      <c r="S4" s="2186"/>
      <c r="T4" s="2308" t="s">
        <v>5159</v>
      </c>
      <c r="U4" s="2309" t="s">
        <v>5160</v>
      </c>
    </row>
    <row r="5" spans="1:21" ht="21" customHeight="1">
      <c r="A5" s="2179"/>
      <c r="B5" s="2310" t="s">
        <v>5161</v>
      </c>
      <c r="C5" s="2181" t="s">
        <v>5162</v>
      </c>
      <c r="D5" s="2311">
        <v>157</v>
      </c>
      <c r="E5" s="2226">
        <v>167</v>
      </c>
      <c r="F5" s="2185">
        <f>IF(E5=0,"-",D5/E5*100)</f>
        <v>94.011976047904184</v>
      </c>
      <c r="G5" s="2192">
        <v>1</v>
      </c>
      <c r="H5" s="2182"/>
      <c r="I5" s="2183"/>
      <c r="J5" s="2185" t="str">
        <f>IF(I5=0,"-",H5/I5*100)</f>
        <v>-</v>
      </c>
      <c r="K5" s="2192" t="s">
        <v>4952</v>
      </c>
      <c r="L5" s="2182"/>
      <c r="M5" s="2183"/>
      <c r="N5" s="2185" t="str">
        <f>IF(M5=0,"-",L5/M5*100)</f>
        <v>-</v>
      </c>
      <c r="O5" s="2192" t="s">
        <v>4952</v>
      </c>
      <c r="P5" s="2182"/>
      <c r="Q5" s="2183"/>
      <c r="R5" s="2185" t="str">
        <f>IF(Q5=0,"-",P5/Q5*100)</f>
        <v>-</v>
      </c>
      <c r="S5" s="2192" t="s">
        <v>4952</v>
      </c>
      <c r="T5" s="2312"/>
      <c r="U5" s="2313"/>
    </row>
    <row r="6" spans="1:21" ht="21" customHeight="1">
      <c r="A6" s="2190"/>
      <c r="B6" s="2310" t="s">
        <v>5163</v>
      </c>
      <c r="C6" s="2181" t="s">
        <v>5162</v>
      </c>
      <c r="D6" s="2311">
        <v>686</v>
      </c>
      <c r="E6" s="2226">
        <v>2767</v>
      </c>
      <c r="F6" s="2185">
        <f>IF(E6=0,"-",D6/E6*100)</f>
        <v>24.792193711601012</v>
      </c>
      <c r="G6" s="2192">
        <v>0</v>
      </c>
      <c r="H6" s="2182"/>
      <c r="I6" s="2183"/>
      <c r="J6" s="2185" t="str">
        <f>IF(I6=0,"-",H6/I6*100)</f>
        <v>-</v>
      </c>
      <c r="K6" s="2192" t="s">
        <v>4952</v>
      </c>
      <c r="L6" s="2182"/>
      <c r="M6" s="2183"/>
      <c r="N6" s="2185" t="str">
        <f>IF(M6=0,"-",L6/M6*100)</f>
        <v>-</v>
      </c>
      <c r="O6" s="2192" t="s">
        <v>4952</v>
      </c>
      <c r="P6" s="2182"/>
      <c r="Q6" s="2183"/>
      <c r="R6" s="2185" t="str">
        <f>IF(Q6=0,"-",P6/Q6*100)</f>
        <v>-</v>
      </c>
      <c r="S6" s="2192" t="s">
        <v>4952</v>
      </c>
      <c r="T6" s="2312"/>
      <c r="U6" s="2313"/>
    </row>
    <row r="7" spans="1:21" ht="21" customHeight="1">
      <c r="A7" s="2179"/>
      <c r="B7" s="2310" t="s">
        <v>5164</v>
      </c>
      <c r="C7" s="2181" t="s">
        <v>5162</v>
      </c>
      <c r="D7" s="2311">
        <v>46</v>
      </c>
      <c r="E7" s="2226">
        <v>222</v>
      </c>
      <c r="F7" s="2185">
        <f>IF(E7=0,"-",D7/E7*100)</f>
        <v>20.72072072072072</v>
      </c>
      <c r="G7" s="2192">
        <v>0</v>
      </c>
      <c r="H7" s="2182"/>
      <c r="I7" s="2183"/>
      <c r="J7" s="2185" t="str">
        <f>IF(I7=0,"-",H7/I7*100)</f>
        <v>-</v>
      </c>
      <c r="K7" s="2192" t="s">
        <v>4952</v>
      </c>
      <c r="L7" s="2182"/>
      <c r="M7" s="2183"/>
      <c r="N7" s="2185" t="str">
        <f>IF(M7=0,"-",L7/M7*100)</f>
        <v>-</v>
      </c>
      <c r="O7" s="2192" t="s">
        <v>4952</v>
      </c>
      <c r="P7" s="2182"/>
      <c r="Q7" s="2183"/>
      <c r="R7" s="2185" t="str">
        <f>IF(Q7=0,"-",P7/Q7*100)</f>
        <v>-</v>
      </c>
      <c r="S7" s="2192" t="s">
        <v>4952</v>
      </c>
      <c r="T7" s="2312"/>
      <c r="U7" s="2313"/>
    </row>
    <row r="8" spans="1:21" ht="21" customHeight="1">
      <c r="A8" s="2190"/>
      <c r="B8" s="2310" t="s">
        <v>5165</v>
      </c>
      <c r="C8" s="2181" t="s">
        <v>5162</v>
      </c>
      <c r="D8" s="2311">
        <v>686</v>
      </c>
      <c r="E8" s="2226">
        <v>2767</v>
      </c>
      <c r="F8" s="2185">
        <f>IF(E8=0,"-",D8/E8*100)</f>
        <v>24.792193711601012</v>
      </c>
      <c r="G8" s="2192">
        <v>0</v>
      </c>
      <c r="H8" s="2182"/>
      <c r="I8" s="2183"/>
      <c r="J8" s="2185" t="str">
        <f>IF(I8=0,"-",H8/I8*1000)</f>
        <v>-</v>
      </c>
      <c r="K8" s="2192" t="s">
        <v>4952</v>
      </c>
      <c r="L8" s="2182"/>
      <c r="M8" s="2183"/>
      <c r="N8" s="2185" t="str">
        <f>IF(M8=0,"-",L8/M8*1000)</f>
        <v>-</v>
      </c>
      <c r="O8" s="2192" t="s">
        <v>4952</v>
      </c>
      <c r="P8" s="2182"/>
      <c r="Q8" s="2183"/>
      <c r="R8" s="2185" t="str">
        <f>IF(Q8=0,"-",P8/Q8*1000)</f>
        <v>-</v>
      </c>
      <c r="S8" s="2192" t="s">
        <v>4952</v>
      </c>
      <c r="T8" s="2312"/>
      <c r="U8" s="2313"/>
    </row>
    <row r="9" spans="1:21" ht="42.75" customHeight="1">
      <c r="A9" s="2190">
        <v>2</v>
      </c>
      <c r="B9" s="2314" t="s">
        <v>5166</v>
      </c>
      <c r="C9" s="2189" t="s">
        <v>5167</v>
      </c>
      <c r="D9" s="2311">
        <v>6</v>
      </c>
      <c r="E9" s="2226">
        <v>86260</v>
      </c>
      <c r="F9" s="2185">
        <f>IF(E9=0,"-",D9/E9*100000)</f>
        <v>6.9557152793878974</v>
      </c>
      <c r="G9" s="2186">
        <v>0</v>
      </c>
      <c r="H9" s="2182"/>
      <c r="I9" s="2183"/>
      <c r="J9" s="2185" t="str">
        <f>IF(I9=0,"-",H9/I9*100000)</f>
        <v>-</v>
      </c>
      <c r="K9" s="2186"/>
      <c r="L9" s="2182"/>
      <c r="M9" s="2183"/>
      <c r="N9" s="2185" t="str">
        <f>IF(M9=0,"-",L9/M9*100000)</f>
        <v>-</v>
      </c>
      <c r="O9" s="2186"/>
      <c r="P9" s="2182"/>
      <c r="Q9" s="2183"/>
      <c r="R9" s="2185" t="str">
        <f>IF(Q9=0,"-",P9/Q9*100000)</f>
        <v>-</v>
      </c>
      <c r="S9" s="2186"/>
      <c r="T9" s="2315" t="s">
        <v>5168</v>
      </c>
      <c r="U9" s="2316" t="s">
        <v>5169</v>
      </c>
    </row>
    <row r="10" spans="1:21" ht="21" customHeight="1">
      <c r="A10" s="2190">
        <v>3</v>
      </c>
      <c r="B10" s="2314" t="s">
        <v>5170</v>
      </c>
      <c r="C10" s="2181" t="s">
        <v>5162</v>
      </c>
      <c r="D10" s="2311">
        <v>1</v>
      </c>
      <c r="E10" s="2226">
        <v>1</v>
      </c>
      <c r="F10" s="2185">
        <f>IF(E10=0,"-",D10/E10*100)</f>
        <v>100</v>
      </c>
      <c r="G10" s="2186">
        <v>1</v>
      </c>
      <c r="H10" s="2182"/>
      <c r="I10" s="2183"/>
      <c r="J10" s="2185" t="str">
        <f>IF(I10=0,"-",H10/I10*100)</f>
        <v>-</v>
      </c>
      <c r="K10" s="2186"/>
      <c r="L10" s="2182"/>
      <c r="M10" s="2183"/>
      <c r="N10" s="2185" t="str">
        <f>IF(M10=0,"-",L10/M10*100)</f>
        <v>-</v>
      </c>
      <c r="O10" s="2186"/>
      <c r="P10" s="2182"/>
      <c r="Q10" s="2183"/>
      <c r="R10" s="2185" t="str">
        <f>IF(Q10=0,"-",P10/Q10*100)</f>
        <v>-</v>
      </c>
      <c r="S10" s="2186"/>
      <c r="T10" s="2315" t="s">
        <v>5171</v>
      </c>
      <c r="U10" s="2316" t="s">
        <v>5172</v>
      </c>
    </row>
    <row r="11" spans="1:21" ht="21" customHeight="1">
      <c r="A11" s="2190">
        <v>4</v>
      </c>
      <c r="B11" s="2314" t="s">
        <v>5173</v>
      </c>
      <c r="C11" s="2181" t="s">
        <v>5162</v>
      </c>
      <c r="D11" s="2311">
        <v>2</v>
      </c>
      <c r="E11" s="2226">
        <v>20</v>
      </c>
      <c r="F11" s="2185">
        <f>IF(E11=0,"-",D11/E11*100)</f>
        <v>10</v>
      </c>
      <c r="G11" s="2186">
        <v>1</v>
      </c>
      <c r="H11" s="2182"/>
      <c r="I11" s="2183"/>
      <c r="J11" s="2185" t="str">
        <f>IF(I11=0,"-",H11/I11*100)</f>
        <v>-</v>
      </c>
      <c r="K11" s="2186"/>
      <c r="L11" s="2182"/>
      <c r="M11" s="2183"/>
      <c r="N11" s="2185" t="str">
        <f>IF(M11=0,"-",L11/M11*100)</f>
        <v>-</v>
      </c>
      <c r="O11" s="2186"/>
      <c r="P11" s="2182"/>
      <c r="Q11" s="2183"/>
      <c r="R11" s="2185" t="str">
        <f>IF(Q11=0,"-",P11/Q11*100)</f>
        <v>-</v>
      </c>
      <c r="S11" s="2186"/>
      <c r="T11" s="2315" t="s">
        <v>5171</v>
      </c>
      <c r="U11" s="2316" t="s">
        <v>5174</v>
      </c>
    </row>
    <row r="12" spans="1:21" ht="21" customHeight="1">
      <c r="A12" s="2190">
        <v>5</v>
      </c>
      <c r="B12" s="2314" t="s">
        <v>5175</v>
      </c>
      <c r="C12" s="2181" t="s">
        <v>5162</v>
      </c>
      <c r="D12" s="2311">
        <v>1</v>
      </c>
      <c r="E12" s="2226">
        <v>1</v>
      </c>
      <c r="F12" s="2185">
        <f>IF(E12=0,"-",D12/E12*100)</f>
        <v>100</v>
      </c>
      <c r="G12" s="2186">
        <v>1</v>
      </c>
      <c r="H12" s="2182"/>
      <c r="I12" s="2183"/>
      <c r="J12" s="2185" t="str">
        <f>IF(I12=0,"-",H12/I12*100)</f>
        <v>-</v>
      </c>
      <c r="K12" s="2186"/>
      <c r="L12" s="2182"/>
      <c r="M12" s="2183"/>
      <c r="N12" s="2185" t="str">
        <f>IF(M12=0,"-",L12/M12*100)</f>
        <v>-</v>
      </c>
      <c r="O12" s="2186"/>
      <c r="P12" s="2182"/>
      <c r="Q12" s="2183"/>
      <c r="R12" s="2185" t="str">
        <f>IF(Q12=0,"-",P12/Q12*100)</f>
        <v>-</v>
      </c>
      <c r="S12" s="2186"/>
      <c r="T12" s="2315" t="s">
        <v>5171</v>
      </c>
      <c r="U12" s="2316" t="s">
        <v>5176</v>
      </c>
    </row>
    <row r="13" spans="1:21" ht="38.450000000000003" customHeight="1">
      <c r="A13" s="2179">
        <v>6</v>
      </c>
      <c r="B13" s="2314" t="s">
        <v>5177</v>
      </c>
      <c r="C13" s="2189"/>
      <c r="D13" s="2202" t="s">
        <v>4952</v>
      </c>
      <c r="E13" s="2203" t="s">
        <v>4952</v>
      </c>
      <c r="F13" s="2185" t="s">
        <v>4952</v>
      </c>
      <c r="G13" s="2186" t="s">
        <v>4981</v>
      </c>
      <c r="H13" s="2202" t="s">
        <v>4952</v>
      </c>
      <c r="I13" s="2203" t="s">
        <v>4952</v>
      </c>
      <c r="J13" s="2185" t="s">
        <v>4952</v>
      </c>
      <c r="K13" s="2186"/>
      <c r="L13" s="2202" t="s">
        <v>4952</v>
      </c>
      <c r="M13" s="2203" t="s">
        <v>4952</v>
      </c>
      <c r="N13" s="2185" t="s">
        <v>4952</v>
      </c>
      <c r="O13" s="2186"/>
      <c r="P13" s="2202" t="s">
        <v>4952</v>
      </c>
      <c r="Q13" s="2203" t="s">
        <v>4952</v>
      </c>
      <c r="R13" s="2185" t="s">
        <v>4952</v>
      </c>
      <c r="S13" s="2186"/>
      <c r="T13" s="2315" t="s">
        <v>5178</v>
      </c>
      <c r="U13" s="2316" t="s">
        <v>5179</v>
      </c>
    </row>
    <row r="14" spans="1:21" ht="18" customHeight="1">
      <c r="A14" s="2190"/>
      <c r="B14" s="2310" t="s">
        <v>5180</v>
      </c>
      <c r="C14" s="2181" t="s">
        <v>5162</v>
      </c>
      <c r="D14" s="2317"/>
      <c r="E14" s="2225"/>
      <c r="F14" s="2185" t="str">
        <f>IF(E14=0,"-",D14/E14*100)</f>
        <v>-</v>
      </c>
      <c r="G14" s="2192" t="s">
        <v>4952</v>
      </c>
      <c r="H14" s="2182"/>
      <c r="I14" s="2183"/>
      <c r="J14" s="2185" t="str">
        <f>IF(I14=0,"-",H14/I14*100)</f>
        <v>-</v>
      </c>
      <c r="K14" s="2192" t="s">
        <v>4952</v>
      </c>
      <c r="L14" s="2182"/>
      <c r="M14" s="2183"/>
      <c r="N14" s="2185" t="str">
        <f>IF(M14=0,"-",L14/M14*100)</f>
        <v>-</v>
      </c>
      <c r="O14" s="2192" t="s">
        <v>4952</v>
      </c>
      <c r="P14" s="2182"/>
      <c r="Q14" s="2183"/>
      <c r="R14" s="2185" t="str">
        <f>IF(Q14=0,"-",P14/Q14*100)</f>
        <v>-</v>
      </c>
      <c r="S14" s="2192" t="s">
        <v>4952</v>
      </c>
      <c r="T14" s="2315"/>
      <c r="U14" s="2318"/>
    </row>
    <row r="15" spans="1:21" ht="17.45" customHeight="1">
      <c r="A15" s="2190"/>
      <c r="B15" s="2310" t="s">
        <v>5181</v>
      </c>
      <c r="C15" s="2181" t="s">
        <v>5162</v>
      </c>
      <c r="D15" s="2311"/>
      <c r="E15" s="2226"/>
      <c r="F15" s="2185" t="str">
        <f t="shared" ref="F15:F17" si="0">IF(E15=0,"-",D15/E15*100)</f>
        <v>-</v>
      </c>
      <c r="G15" s="2192" t="s">
        <v>4952</v>
      </c>
      <c r="H15" s="2182"/>
      <c r="I15" s="2183"/>
      <c r="J15" s="2185" t="str">
        <f t="shared" ref="J15:J17" si="1">IF(I15=0,"-",H15/I15*100)</f>
        <v>-</v>
      </c>
      <c r="K15" s="2192" t="s">
        <v>4952</v>
      </c>
      <c r="L15" s="2182"/>
      <c r="M15" s="2183"/>
      <c r="N15" s="2185" t="str">
        <f t="shared" ref="N15:N17" si="2">IF(M15=0,"-",L15/M15*100)</f>
        <v>-</v>
      </c>
      <c r="O15" s="2192" t="s">
        <v>4952</v>
      </c>
      <c r="P15" s="2182"/>
      <c r="Q15" s="2183"/>
      <c r="R15" s="2185" t="str">
        <f t="shared" ref="R15:R17" si="3">IF(Q15=0,"-",P15/Q15*100)</f>
        <v>-</v>
      </c>
      <c r="S15" s="2192" t="s">
        <v>4952</v>
      </c>
      <c r="T15" s="2315"/>
      <c r="U15" s="2313"/>
    </row>
    <row r="16" spans="1:21" ht="17.45" customHeight="1">
      <c r="A16" s="2190"/>
      <c r="B16" s="2310" t="s">
        <v>5182</v>
      </c>
      <c r="C16" s="2181" t="s">
        <v>5162</v>
      </c>
      <c r="D16" s="2317"/>
      <c r="E16" s="2225"/>
      <c r="F16" s="2185" t="str">
        <f t="shared" si="0"/>
        <v>-</v>
      </c>
      <c r="G16" s="2192" t="s">
        <v>4952</v>
      </c>
      <c r="H16" s="2182"/>
      <c r="I16" s="2183"/>
      <c r="J16" s="2185" t="str">
        <f t="shared" si="1"/>
        <v>-</v>
      </c>
      <c r="K16" s="2192" t="s">
        <v>4952</v>
      </c>
      <c r="L16" s="2182"/>
      <c r="M16" s="2183"/>
      <c r="N16" s="2185" t="str">
        <f t="shared" si="2"/>
        <v>-</v>
      </c>
      <c r="O16" s="2192" t="s">
        <v>4952</v>
      </c>
      <c r="P16" s="2182"/>
      <c r="Q16" s="2183"/>
      <c r="R16" s="2185" t="str">
        <f t="shared" si="3"/>
        <v>-</v>
      </c>
      <c r="S16" s="2192" t="s">
        <v>4952</v>
      </c>
      <c r="T16" s="2315"/>
      <c r="U16" s="2313"/>
    </row>
    <row r="17" spans="1:21" ht="17.45" customHeight="1">
      <c r="A17" s="2190"/>
      <c r="B17" s="2310" t="s">
        <v>5183</v>
      </c>
      <c r="C17" s="2181" t="s">
        <v>5162</v>
      </c>
      <c r="D17" s="2311"/>
      <c r="E17" s="2226"/>
      <c r="F17" s="2185" t="str">
        <f t="shared" si="0"/>
        <v>-</v>
      </c>
      <c r="G17" s="2192" t="s">
        <v>4952</v>
      </c>
      <c r="H17" s="2182"/>
      <c r="I17" s="2183"/>
      <c r="J17" s="2185" t="str">
        <f t="shared" si="1"/>
        <v>-</v>
      </c>
      <c r="K17" s="2192" t="s">
        <v>4952</v>
      </c>
      <c r="L17" s="2182"/>
      <c r="M17" s="2183"/>
      <c r="N17" s="2185" t="str">
        <f t="shared" si="2"/>
        <v>-</v>
      </c>
      <c r="O17" s="2192" t="s">
        <v>4952</v>
      </c>
      <c r="P17" s="2182"/>
      <c r="Q17" s="2183"/>
      <c r="R17" s="2185" t="str">
        <f t="shared" si="3"/>
        <v>-</v>
      </c>
      <c r="S17" s="2192" t="s">
        <v>4952</v>
      </c>
      <c r="T17" s="2315"/>
      <c r="U17" s="2319"/>
    </row>
    <row r="18" spans="1:21" ht="17.45" customHeight="1">
      <c r="A18" s="2190">
        <v>7</v>
      </c>
      <c r="B18" s="2314" t="s">
        <v>5184</v>
      </c>
      <c r="C18" s="2181" t="s">
        <v>5162</v>
      </c>
      <c r="D18" s="2311"/>
      <c r="E18" s="2226"/>
      <c r="F18" s="2185" t="str">
        <f>IF(E18=0,"-",((D18-E18)/D18)*100)</f>
        <v>-</v>
      </c>
      <c r="G18" s="2186" t="s">
        <v>4981</v>
      </c>
      <c r="H18" s="2182"/>
      <c r="I18" s="2183"/>
      <c r="J18" s="2185" t="str">
        <f>IF(I18=0,"-",((H18-I18)/H18)*100)</f>
        <v>-</v>
      </c>
      <c r="K18" s="2186"/>
      <c r="L18" s="2182"/>
      <c r="M18" s="2183"/>
      <c r="N18" s="2185" t="str">
        <f>IF(M18=0,"-",((L18-M18)/L18)*100)</f>
        <v>-</v>
      </c>
      <c r="O18" s="2186"/>
      <c r="P18" s="2182"/>
      <c r="Q18" s="2183"/>
      <c r="R18" s="2185" t="str">
        <f>IF(Q18=0,"-",((P18-Q18)/P18)*100)</f>
        <v>-</v>
      </c>
      <c r="S18" s="2186"/>
      <c r="T18" s="2315" t="s">
        <v>5171</v>
      </c>
      <c r="U18" s="2320" t="s">
        <v>5185</v>
      </c>
    </row>
    <row r="19" spans="1:21" ht="46.5" customHeight="1">
      <c r="A19" s="2190">
        <v>8</v>
      </c>
      <c r="B19" s="2314" t="s">
        <v>5186</v>
      </c>
      <c r="C19" s="2189" t="s">
        <v>5162</v>
      </c>
      <c r="D19" s="2311">
        <v>1</v>
      </c>
      <c r="E19" s="2226">
        <v>1</v>
      </c>
      <c r="F19" s="2185">
        <f t="shared" ref="F19:F20" si="4">IF(E19=0,"-",D19/E19*100)</f>
        <v>100</v>
      </c>
      <c r="G19" s="2186">
        <v>1</v>
      </c>
      <c r="H19" s="2182"/>
      <c r="I19" s="2183"/>
      <c r="J19" s="2185" t="str">
        <f t="shared" ref="J19:J20" si="5">IF(I19=0,"-",H19/I19*100)</f>
        <v>-</v>
      </c>
      <c r="K19" s="2186"/>
      <c r="L19" s="2182"/>
      <c r="M19" s="2183"/>
      <c r="N19" s="2185" t="str">
        <f t="shared" ref="N19:N20" si="6">IF(M19=0,"-",L19/M19*100)</f>
        <v>-</v>
      </c>
      <c r="O19" s="2186"/>
      <c r="P19" s="2182"/>
      <c r="Q19" s="2183"/>
      <c r="R19" s="2185" t="str">
        <f t="shared" ref="R19:R20" si="7">IF(Q19=0,"-",P19/Q19*100)</f>
        <v>-</v>
      </c>
      <c r="S19" s="2186"/>
      <c r="T19" s="2315" t="s">
        <v>5136</v>
      </c>
      <c r="U19" s="2316" t="s">
        <v>5187</v>
      </c>
    </row>
    <row r="20" spans="1:21" ht="43.5">
      <c r="A20" s="2190">
        <v>9</v>
      </c>
      <c r="B20" s="2314" t="s">
        <v>5188</v>
      </c>
      <c r="C20" s="2189" t="s">
        <v>5162</v>
      </c>
      <c r="D20" s="2311">
        <v>1</v>
      </c>
      <c r="E20" s="2226">
        <v>1</v>
      </c>
      <c r="F20" s="2185">
        <f t="shared" si="4"/>
        <v>100</v>
      </c>
      <c r="G20" s="2186">
        <v>1</v>
      </c>
      <c r="H20" s="2182"/>
      <c r="I20" s="2183"/>
      <c r="J20" s="2185" t="str">
        <f t="shared" si="5"/>
        <v>-</v>
      </c>
      <c r="K20" s="2186"/>
      <c r="L20" s="2182"/>
      <c r="M20" s="2183"/>
      <c r="N20" s="2185" t="str">
        <f t="shared" si="6"/>
        <v>-</v>
      </c>
      <c r="O20" s="2186"/>
      <c r="P20" s="2182"/>
      <c r="Q20" s="2183"/>
      <c r="R20" s="2185" t="str">
        <f t="shared" si="7"/>
        <v>-</v>
      </c>
      <c r="S20" s="2186"/>
      <c r="T20" s="2315" t="s">
        <v>5136</v>
      </c>
      <c r="U20" s="2316" t="s">
        <v>5189</v>
      </c>
    </row>
    <row r="21" spans="1:21" ht="57.6" customHeight="1">
      <c r="A21" s="2190">
        <v>10</v>
      </c>
      <c r="B21" s="2314" t="s">
        <v>1837</v>
      </c>
      <c r="C21" s="2189"/>
      <c r="D21" s="2202" t="s">
        <v>4952</v>
      </c>
      <c r="E21" s="2203" t="s">
        <v>4952</v>
      </c>
      <c r="F21" s="2185" t="s">
        <v>4952</v>
      </c>
      <c r="G21" s="2186" t="s">
        <v>4981</v>
      </c>
      <c r="H21" s="2202" t="s">
        <v>4952</v>
      </c>
      <c r="I21" s="2203" t="s">
        <v>4952</v>
      </c>
      <c r="J21" s="2185" t="s">
        <v>4952</v>
      </c>
      <c r="K21" s="2186"/>
      <c r="L21" s="2202" t="s">
        <v>4952</v>
      </c>
      <c r="M21" s="2203" t="s">
        <v>4952</v>
      </c>
      <c r="N21" s="2185" t="s">
        <v>4952</v>
      </c>
      <c r="O21" s="2186"/>
      <c r="P21" s="2202" t="s">
        <v>4952</v>
      </c>
      <c r="Q21" s="2203" t="s">
        <v>4952</v>
      </c>
      <c r="R21" s="2185" t="s">
        <v>4952</v>
      </c>
      <c r="S21" s="2186"/>
      <c r="T21" s="2315" t="s">
        <v>5178</v>
      </c>
      <c r="U21" s="2316" t="s">
        <v>5190</v>
      </c>
    </row>
    <row r="22" spans="1:21" ht="19.899999999999999" customHeight="1">
      <c r="A22" s="2190"/>
      <c r="B22" s="2310" t="s">
        <v>5191</v>
      </c>
      <c r="C22" s="2181" t="s">
        <v>5162</v>
      </c>
      <c r="D22" s="2186" t="s">
        <v>4981</v>
      </c>
      <c r="E22" s="2186" t="s">
        <v>4981</v>
      </c>
      <c r="F22" s="2185" t="e">
        <f t="shared" ref="F22:F35" si="8">IF(E22=0,"-",D22/E22*100)</f>
        <v>#VALUE!</v>
      </c>
      <c r="G22" s="2192" t="s">
        <v>4952</v>
      </c>
      <c r="H22" s="2182"/>
      <c r="I22" s="2183"/>
      <c r="J22" s="2185" t="str">
        <f t="shared" ref="J22:J35" si="9">IF(I22=0,"-",H22/I22*100)</f>
        <v>-</v>
      </c>
      <c r="K22" s="2192" t="s">
        <v>4952</v>
      </c>
      <c r="L22" s="2182"/>
      <c r="M22" s="2183"/>
      <c r="N22" s="2185" t="str">
        <f t="shared" ref="N22:N35" si="10">IF(M22=0,"-",L22/M22*100)</f>
        <v>-</v>
      </c>
      <c r="O22" s="2192" t="s">
        <v>4952</v>
      </c>
      <c r="P22" s="2182"/>
      <c r="Q22" s="2183"/>
      <c r="R22" s="2185" t="str">
        <f t="shared" ref="R22:R35" si="11">IF(Q22=0,"-",P22/Q22*100)</f>
        <v>-</v>
      </c>
      <c r="S22" s="2192" t="s">
        <v>4952</v>
      </c>
      <c r="T22" s="2315"/>
      <c r="U22" s="2313"/>
    </row>
    <row r="23" spans="1:21" ht="19.899999999999999" customHeight="1">
      <c r="A23" s="2190"/>
      <c r="B23" s="2310" t="s">
        <v>5192</v>
      </c>
      <c r="C23" s="2181" t="s">
        <v>5162</v>
      </c>
      <c r="D23" s="2186" t="s">
        <v>4981</v>
      </c>
      <c r="E23" s="2186" t="s">
        <v>4981</v>
      </c>
      <c r="F23" s="2185" t="e">
        <f t="shared" si="8"/>
        <v>#VALUE!</v>
      </c>
      <c r="G23" s="2192" t="s">
        <v>4952</v>
      </c>
      <c r="H23" s="2182"/>
      <c r="I23" s="2183"/>
      <c r="J23" s="2185" t="str">
        <f t="shared" si="9"/>
        <v>-</v>
      </c>
      <c r="K23" s="2192" t="s">
        <v>4952</v>
      </c>
      <c r="L23" s="2182"/>
      <c r="M23" s="2183"/>
      <c r="N23" s="2185" t="str">
        <f t="shared" si="10"/>
        <v>-</v>
      </c>
      <c r="O23" s="2192" t="s">
        <v>4952</v>
      </c>
      <c r="P23" s="2182"/>
      <c r="Q23" s="2183"/>
      <c r="R23" s="2185" t="str">
        <f t="shared" si="11"/>
        <v>-</v>
      </c>
      <c r="S23" s="2192" t="s">
        <v>4952</v>
      </c>
      <c r="T23" s="2315"/>
      <c r="U23" s="2313"/>
    </row>
    <row r="24" spans="1:21" ht="19.899999999999999" customHeight="1">
      <c r="A24" s="2190"/>
      <c r="B24" s="2310" t="s">
        <v>5193</v>
      </c>
      <c r="C24" s="2181" t="s">
        <v>5162</v>
      </c>
      <c r="D24" s="2186" t="s">
        <v>4981</v>
      </c>
      <c r="E24" s="2186" t="s">
        <v>4981</v>
      </c>
      <c r="F24" s="2185" t="e">
        <f t="shared" si="8"/>
        <v>#VALUE!</v>
      </c>
      <c r="G24" s="2192" t="s">
        <v>4952</v>
      </c>
      <c r="H24" s="2182"/>
      <c r="I24" s="2183"/>
      <c r="J24" s="2185" t="str">
        <f t="shared" si="9"/>
        <v>-</v>
      </c>
      <c r="K24" s="2192" t="s">
        <v>4952</v>
      </c>
      <c r="L24" s="2182"/>
      <c r="M24" s="2183"/>
      <c r="N24" s="2185" t="str">
        <f t="shared" si="10"/>
        <v>-</v>
      </c>
      <c r="O24" s="2192" t="s">
        <v>4952</v>
      </c>
      <c r="P24" s="2182"/>
      <c r="Q24" s="2183"/>
      <c r="R24" s="2185" t="str">
        <f t="shared" si="11"/>
        <v>-</v>
      </c>
      <c r="S24" s="2192" t="s">
        <v>4952</v>
      </c>
      <c r="T24" s="2315"/>
      <c r="U24" s="2313"/>
    </row>
    <row r="25" spans="1:21" ht="19.899999999999999" customHeight="1">
      <c r="A25" s="2190"/>
      <c r="B25" s="2310" t="s">
        <v>5194</v>
      </c>
      <c r="C25" s="2181" t="s">
        <v>5162</v>
      </c>
      <c r="D25" s="2186" t="s">
        <v>4981</v>
      </c>
      <c r="E25" s="2186" t="s">
        <v>4981</v>
      </c>
      <c r="F25" s="2185" t="e">
        <f t="shared" si="8"/>
        <v>#VALUE!</v>
      </c>
      <c r="G25" s="2192" t="s">
        <v>4952</v>
      </c>
      <c r="H25" s="2182"/>
      <c r="I25" s="2183"/>
      <c r="J25" s="2185" t="str">
        <f t="shared" si="9"/>
        <v>-</v>
      </c>
      <c r="K25" s="2192" t="s">
        <v>4952</v>
      </c>
      <c r="L25" s="2182"/>
      <c r="M25" s="2183"/>
      <c r="N25" s="2185" t="str">
        <f t="shared" si="10"/>
        <v>-</v>
      </c>
      <c r="O25" s="2192" t="s">
        <v>4952</v>
      </c>
      <c r="P25" s="2182"/>
      <c r="Q25" s="2183"/>
      <c r="R25" s="2185" t="str">
        <f t="shared" si="11"/>
        <v>-</v>
      </c>
      <c r="S25" s="2192" t="s">
        <v>4952</v>
      </c>
      <c r="T25" s="2315"/>
      <c r="U25" s="2313"/>
    </row>
    <row r="26" spans="1:21" ht="24" customHeight="1">
      <c r="A26" s="2190">
        <v>11</v>
      </c>
      <c r="B26" s="2314" t="s">
        <v>5195</v>
      </c>
      <c r="C26" s="2189" t="s">
        <v>5162</v>
      </c>
      <c r="D26" s="2311">
        <v>21</v>
      </c>
      <c r="E26" s="2226">
        <v>21</v>
      </c>
      <c r="F26" s="2185">
        <f t="shared" si="8"/>
        <v>100</v>
      </c>
      <c r="G26" s="2186">
        <v>1</v>
      </c>
      <c r="H26" s="2182"/>
      <c r="I26" s="2183"/>
      <c r="J26" s="2185" t="str">
        <f t="shared" si="9"/>
        <v>-</v>
      </c>
      <c r="K26" s="2186"/>
      <c r="L26" s="2182"/>
      <c r="M26" s="2183"/>
      <c r="N26" s="2185" t="str">
        <f t="shared" si="10"/>
        <v>-</v>
      </c>
      <c r="O26" s="2186"/>
      <c r="P26" s="2182"/>
      <c r="Q26" s="2183"/>
      <c r="R26" s="2185" t="str">
        <f t="shared" si="11"/>
        <v>-</v>
      </c>
      <c r="S26" s="2186"/>
      <c r="T26" s="2315" t="s">
        <v>5171</v>
      </c>
      <c r="U26" s="2316" t="s">
        <v>5196</v>
      </c>
    </row>
    <row r="27" spans="1:21" ht="24" customHeight="1">
      <c r="A27" s="2190">
        <v>12</v>
      </c>
      <c r="B27" s="2314" t="s">
        <v>5197</v>
      </c>
      <c r="C27" s="2189" t="s">
        <v>5162</v>
      </c>
      <c r="D27" s="2311">
        <v>1053</v>
      </c>
      <c r="E27" s="2226">
        <v>2232</v>
      </c>
      <c r="F27" s="2185">
        <f t="shared" si="8"/>
        <v>47.177419354838712</v>
      </c>
      <c r="G27" s="2186">
        <v>0</v>
      </c>
      <c r="H27" s="2182"/>
      <c r="I27" s="2183"/>
      <c r="J27" s="2185" t="str">
        <f t="shared" si="9"/>
        <v>-</v>
      </c>
      <c r="K27" s="2186"/>
      <c r="L27" s="2182"/>
      <c r="M27" s="2183"/>
      <c r="N27" s="2185" t="str">
        <f t="shared" si="10"/>
        <v>-</v>
      </c>
      <c r="O27" s="2186"/>
      <c r="P27" s="2182"/>
      <c r="Q27" s="2183"/>
      <c r="R27" s="2185" t="str">
        <f t="shared" si="11"/>
        <v>-</v>
      </c>
      <c r="S27" s="2186"/>
      <c r="T27" s="2315" t="s">
        <v>5198</v>
      </c>
      <c r="U27" s="2316" t="s">
        <v>5199</v>
      </c>
    </row>
    <row r="28" spans="1:21" ht="21.75">
      <c r="A28" s="2190">
        <v>13</v>
      </c>
      <c r="B28" s="2314" t="s">
        <v>5200</v>
      </c>
      <c r="C28" s="2189" t="s">
        <v>5162</v>
      </c>
      <c r="D28" s="2311">
        <v>7</v>
      </c>
      <c r="E28" s="2226">
        <v>11</v>
      </c>
      <c r="F28" s="2185">
        <f t="shared" si="8"/>
        <v>63.636363636363633</v>
      </c>
      <c r="G28" s="2186">
        <v>0</v>
      </c>
      <c r="H28" s="2182"/>
      <c r="I28" s="2183"/>
      <c r="J28" s="2185" t="str">
        <f t="shared" si="9"/>
        <v>-</v>
      </c>
      <c r="K28" s="2186"/>
      <c r="L28" s="2182"/>
      <c r="M28" s="2183"/>
      <c r="N28" s="2185" t="str">
        <f t="shared" si="10"/>
        <v>-</v>
      </c>
      <c r="O28" s="2186"/>
      <c r="P28" s="2182"/>
      <c r="Q28" s="2183"/>
      <c r="R28" s="2185" t="str">
        <f t="shared" si="11"/>
        <v>-</v>
      </c>
      <c r="S28" s="2186"/>
      <c r="T28" s="2315" t="s">
        <v>5198</v>
      </c>
      <c r="U28" s="2316" t="s">
        <v>5201</v>
      </c>
    </row>
    <row r="29" spans="1:21" ht="21.6" customHeight="1">
      <c r="A29" s="2190">
        <v>14</v>
      </c>
      <c r="B29" s="2314" t="s">
        <v>5202</v>
      </c>
      <c r="C29" s="2189" t="s">
        <v>5162</v>
      </c>
      <c r="D29" s="2311">
        <v>2</v>
      </c>
      <c r="E29" s="2226">
        <v>2</v>
      </c>
      <c r="F29" s="2185">
        <f t="shared" si="8"/>
        <v>100</v>
      </c>
      <c r="G29" s="2186">
        <v>1</v>
      </c>
      <c r="H29" s="2182"/>
      <c r="I29" s="2183"/>
      <c r="J29" s="2185" t="str">
        <f t="shared" si="9"/>
        <v>-</v>
      </c>
      <c r="K29" s="2186"/>
      <c r="L29" s="2182"/>
      <c r="M29" s="2183"/>
      <c r="N29" s="2185" t="str">
        <f t="shared" si="10"/>
        <v>-</v>
      </c>
      <c r="O29" s="2186"/>
      <c r="P29" s="2182"/>
      <c r="Q29" s="2183"/>
      <c r="R29" s="2185" t="str">
        <f t="shared" si="11"/>
        <v>-</v>
      </c>
      <c r="S29" s="2186"/>
      <c r="T29" s="2315" t="s">
        <v>5198</v>
      </c>
      <c r="U29" s="2316" t="s">
        <v>5203</v>
      </c>
    </row>
    <row r="30" spans="1:21" ht="39" customHeight="1">
      <c r="A30" s="2190">
        <v>15</v>
      </c>
      <c r="B30" s="2314" t="s">
        <v>5204</v>
      </c>
      <c r="C30" s="2189" t="s">
        <v>5162</v>
      </c>
      <c r="D30" s="2311">
        <v>1</v>
      </c>
      <c r="E30" s="2226">
        <v>1</v>
      </c>
      <c r="F30" s="2185">
        <f t="shared" si="8"/>
        <v>100</v>
      </c>
      <c r="G30" s="2186">
        <v>1</v>
      </c>
      <c r="H30" s="2182"/>
      <c r="I30" s="2183"/>
      <c r="J30" s="2185" t="str">
        <f t="shared" si="9"/>
        <v>-</v>
      </c>
      <c r="K30" s="2186"/>
      <c r="L30" s="2182"/>
      <c r="M30" s="2183"/>
      <c r="N30" s="2185" t="str">
        <f t="shared" si="10"/>
        <v>-</v>
      </c>
      <c r="O30" s="2186"/>
      <c r="P30" s="2182"/>
      <c r="Q30" s="2183"/>
      <c r="R30" s="2185" t="str">
        <f t="shared" si="11"/>
        <v>-</v>
      </c>
      <c r="S30" s="2186"/>
      <c r="T30" s="2315" t="s">
        <v>5205</v>
      </c>
      <c r="U30" s="2316" t="s">
        <v>5206</v>
      </c>
    </row>
    <row r="31" spans="1:21" ht="37.15" customHeight="1">
      <c r="A31" s="2190">
        <v>16</v>
      </c>
      <c r="B31" s="2314" t="s">
        <v>5207</v>
      </c>
      <c r="C31" s="2189" t="s">
        <v>5162</v>
      </c>
      <c r="D31" s="2311">
        <v>1</v>
      </c>
      <c r="E31" s="2226">
        <v>1</v>
      </c>
      <c r="F31" s="2185">
        <f t="shared" si="8"/>
        <v>100</v>
      </c>
      <c r="G31" s="2186">
        <v>1</v>
      </c>
      <c r="H31" s="2182"/>
      <c r="I31" s="2183"/>
      <c r="J31" s="2185" t="str">
        <f t="shared" si="9"/>
        <v>-</v>
      </c>
      <c r="K31" s="2186"/>
      <c r="L31" s="2182"/>
      <c r="M31" s="2183"/>
      <c r="N31" s="2185" t="str">
        <f t="shared" si="10"/>
        <v>-</v>
      </c>
      <c r="O31" s="2186"/>
      <c r="P31" s="2182"/>
      <c r="Q31" s="2183"/>
      <c r="R31" s="2185" t="str">
        <f t="shared" si="11"/>
        <v>-</v>
      </c>
      <c r="S31" s="2186"/>
      <c r="T31" s="2315" t="s">
        <v>5130</v>
      </c>
      <c r="U31" s="2316" t="s">
        <v>5208</v>
      </c>
    </row>
    <row r="32" spans="1:21" ht="45.75" customHeight="1">
      <c r="A32" s="2190">
        <v>17</v>
      </c>
      <c r="B32" s="2314" t="s">
        <v>5209</v>
      </c>
      <c r="C32" s="2189" t="s">
        <v>5162</v>
      </c>
      <c r="D32" s="2311">
        <v>1</v>
      </c>
      <c r="E32" s="2226">
        <v>1</v>
      </c>
      <c r="F32" s="2185">
        <f t="shared" si="8"/>
        <v>100</v>
      </c>
      <c r="G32" s="2186">
        <v>1</v>
      </c>
      <c r="H32" s="2182"/>
      <c r="I32" s="2183"/>
      <c r="J32" s="2185" t="str">
        <f t="shared" si="9"/>
        <v>-</v>
      </c>
      <c r="K32" s="2186"/>
      <c r="L32" s="2182"/>
      <c r="M32" s="2183"/>
      <c r="N32" s="2185" t="str">
        <f t="shared" si="10"/>
        <v>-</v>
      </c>
      <c r="O32" s="2186"/>
      <c r="P32" s="2182"/>
      <c r="Q32" s="2183"/>
      <c r="R32" s="2185" t="str">
        <f t="shared" si="11"/>
        <v>-</v>
      </c>
      <c r="S32" s="2186"/>
      <c r="T32" s="2315" t="s">
        <v>5205</v>
      </c>
      <c r="U32" s="2316" t="s">
        <v>5210</v>
      </c>
    </row>
    <row r="33" spans="1:21" ht="21.75">
      <c r="A33" s="2190">
        <v>18</v>
      </c>
      <c r="B33" s="2314" t="s">
        <v>5211</v>
      </c>
      <c r="C33" s="2189" t="s">
        <v>5162</v>
      </c>
      <c r="D33" s="2311">
        <v>1</v>
      </c>
      <c r="E33" s="2226">
        <v>1</v>
      </c>
      <c r="F33" s="2185">
        <f t="shared" si="8"/>
        <v>100</v>
      </c>
      <c r="G33" s="2186">
        <v>1</v>
      </c>
      <c r="H33" s="2182"/>
      <c r="I33" s="2183"/>
      <c r="J33" s="2185" t="str">
        <f t="shared" si="9"/>
        <v>-</v>
      </c>
      <c r="K33" s="2186"/>
      <c r="L33" s="2182"/>
      <c r="M33" s="2183"/>
      <c r="N33" s="2185" t="str">
        <f t="shared" si="10"/>
        <v>-</v>
      </c>
      <c r="O33" s="2186"/>
      <c r="P33" s="2182"/>
      <c r="Q33" s="2183"/>
      <c r="R33" s="2185" t="str">
        <f t="shared" si="11"/>
        <v>-</v>
      </c>
      <c r="S33" s="2186"/>
      <c r="T33" s="2315" t="s">
        <v>5130</v>
      </c>
      <c r="U33" s="2316" t="s">
        <v>5212</v>
      </c>
    </row>
    <row r="34" spans="1:21" s="2217" customFormat="1" ht="21" customHeight="1">
      <c r="A34" s="2193">
        <v>19</v>
      </c>
      <c r="B34" s="2314" t="s">
        <v>5213</v>
      </c>
      <c r="C34" s="2189" t="s">
        <v>5162</v>
      </c>
      <c r="D34" s="2311">
        <v>1</v>
      </c>
      <c r="E34" s="2226">
        <v>1</v>
      </c>
      <c r="F34" s="2185">
        <f t="shared" si="8"/>
        <v>100</v>
      </c>
      <c r="G34" s="2186">
        <v>1</v>
      </c>
      <c r="H34" s="2182"/>
      <c r="I34" s="2183"/>
      <c r="J34" s="2185" t="str">
        <f t="shared" si="9"/>
        <v>-</v>
      </c>
      <c r="K34" s="2186"/>
      <c r="L34" s="2182"/>
      <c r="M34" s="2183"/>
      <c r="N34" s="2185" t="str">
        <f t="shared" si="10"/>
        <v>-</v>
      </c>
      <c r="O34" s="2186"/>
      <c r="P34" s="2182"/>
      <c r="Q34" s="2183"/>
      <c r="R34" s="2185" t="str">
        <f t="shared" si="11"/>
        <v>-</v>
      </c>
      <c r="S34" s="2186"/>
      <c r="T34" s="2315" t="s">
        <v>5130</v>
      </c>
      <c r="U34" s="2316" t="s">
        <v>5214</v>
      </c>
    </row>
    <row r="35" spans="1:21" ht="45" customHeight="1">
      <c r="A35" s="2190">
        <v>20</v>
      </c>
      <c r="B35" s="2314" t="s">
        <v>5215</v>
      </c>
      <c r="C35" s="2189" t="s">
        <v>5162</v>
      </c>
      <c r="D35" s="2311">
        <v>1</v>
      </c>
      <c r="E35" s="2226">
        <v>1</v>
      </c>
      <c r="F35" s="2185">
        <f t="shared" si="8"/>
        <v>100</v>
      </c>
      <c r="G35" s="2186">
        <v>1</v>
      </c>
      <c r="H35" s="2182"/>
      <c r="I35" s="2183"/>
      <c r="J35" s="2185" t="str">
        <f t="shared" si="9"/>
        <v>-</v>
      </c>
      <c r="K35" s="2186"/>
      <c r="L35" s="2182"/>
      <c r="M35" s="2183"/>
      <c r="N35" s="2185" t="str">
        <f t="shared" si="10"/>
        <v>-</v>
      </c>
      <c r="O35" s="2186"/>
      <c r="P35" s="2182"/>
      <c r="Q35" s="2183"/>
      <c r="R35" s="2185" t="str">
        <f t="shared" si="11"/>
        <v>-</v>
      </c>
      <c r="S35" s="2186"/>
      <c r="T35" s="2315" t="s">
        <v>5216</v>
      </c>
      <c r="U35" s="2316" t="s">
        <v>5217</v>
      </c>
    </row>
    <row r="36" spans="1:21" ht="43.5">
      <c r="A36" s="2190">
        <v>21</v>
      </c>
      <c r="B36" s="2314" t="s">
        <v>5218</v>
      </c>
      <c r="C36" s="2219"/>
      <c r="D36" s="2202" t="s">
        <v>4952</v>
      </c>
      <c r="E36" s="2203" t="s">
        <v>4952</v>
      </c>
      <c r="F36" s="2185" t="s">
        <v>4952</v>
      </c>
      <c r="G36" s="2186" t="s">
        <v>4981</v>
      </c>
      <c r="H36" s="2202" t="s">
        <v>4952</v>
      </c>
      <c r="I36" s="2203" t="s">
        <v>4952</v>
      </c>
      <c r="J36" s="2185" t="s">
        <v>4952</v>
      </c>
      <c r="K36" s="2186"/>
      <c r="L36" s="2202" t="s">
        <v>4952</v>
      </c>
      <c r="M36" s="2203" t="s">
        <v>4952</v>
      </c>
      <c r="N36" s="2185" t="s">
        <v>4952</v>
      </c>
      <c r="O36" s="2186"/>
      <c r="P36" s="2202" t="s">
        <v>4952</v>
      </c>
      <c r="Q36" s="2203" t="s">
        <v>4952</v>
      </c>
      <c r="R36" s="2185" t="s">
        <v>4952</v>
      </c>
      <c r="S36" s="2186"/>
      <c r="T36" s="2315" t="s">
        <v>5219</v>
      </c>
      <c r="U36" s="2316" t="s">
        <v>5220</v>
      </c>
    </row>
    <row r="37" spans="1:21" ht="21.75">
      <c r="A37" s="2190"/>
      <c r="B37" s="2321" t="s">
        <v>5221</v>
      </c>
      <c r="C37" s="2189" t="s">
        <v>5162</v>
      </c>
      <c r="D37" s="2311">
        <v>1</v>
      </c>
      <c r="E37" s="2226">
        <v>1</v>
      </c>
      <c r="F37" s="2185">
        <f t="shared" ref="F37:F42" si="12">IF(E37=0,"-",D37/E37*100)</f>
        <v>100</v>
      </c>
      <c r="G37" s="2192" t="s">
        <v>4952</v>
      </c>
      <c r="H37" s="2182"/>
      <c r="I37" s="2183"/>
      <c r="J37" s="2185" t="str">
        <f t="shared" ref="J37:J42" si="13">IF(I37=0,"-",H37/I37*100)</f>
        <v>-</v>
      </c>
      <c r="K37" s="2192" t="s">
        <v>4952</v>
      </c>
      <c r="L37" s="2182"/>
      <c r="M37" s="2183"/>
      <c r="N37" s="2185" t="str">
        <f t="shared" ref="N37:N42" si="14">IF(M37=0,"-",L37/M37*100)</f>
        <v>-</v>
      </c>
      <c r="O37" s="2192" t="s">
        <v>4952</v>
      </c>
      <c r="P37" s="2182"/>
      <c r="Q37" s="2183"/>
      <c r="R37" s="2185" t="str">
        <f t="shared" ref="R37:R42" si="15">IF(Q37=0,"-",P37/Q37*100)</f>
        <v>-</v>
      </c>
      <c r="S37" s="2192" t="s">
        <v>4952</v>
      </c>
      <c r="T37" s="2312"/>
      <c r="U37" s="2322"/>
    </row>
    <row r="38" spans="1:21" ht="21.75">
      <c r="A38" s="2190"/>
      <c r="B38" s="2321" t="s">
        <v>5222</v>
      </c>
      <c r="C38" s="2189" t="s">
        <v>5162</v>
      </c>
      <c r="D38" s="2311" t="s">
        <v>4981</v>
      </c>
      <c r="E38" s="2226" t="s">
        <v>4981</v>
      </c>
      <c r="F38" s="2185" t="e">
        <f t="shared" si="12"/>
        <v>#VALUE!</v>
      </c>
      <c r="G38" s="2192" t="s">
        <v>4952</v>
      </c>
      <c r="H38" s="2182"/>
      <c r="I38" s="2183"/>
      <c r="J38" s="2185" t="str">
        <f t="shared" si="13"/>
        <v>-</v>
      </c>
      <c r="K38" s="2192" t="s">
        <v>4952</v>
      </c>
      <c r="L38" s="2182"/>
      <c r="M38" s="2183"/>
      <c r="N38" s="2185" t="str">
        <f t="shared" si="14"/>
        <v>-</v>
      </c>
      <c r="O38" s="2192" t="s">
        <v>4952</v>
      </c>
      <c r="P38" s="2182"/>
      <c r="Q38" s="2183"/>
      <c r="R38" s="2185" t="str">
        <f t="shared" si="15"/>
        <v>-</v>
      </c>
      <c r="S38" s="2192" t="s">
        <v>4952</v>
      </c>
      <c r="T38" s="2312"/>
      <c r="U38" s="2322"/>
    </row>
    <row r="39" spans="1:21" s="2217" customFormat="1" ht="21.75">
      <c r="A39" s="2193"/>
      <c r="B39" s="2321" t="s">
        <v>5223</v>
      </c>
      <c r="C39" s="2189" t="s">
        <v>5162</v>
      </c>
      <c r="D39" s="2311">
        <v>1</v>
      </c>
      <c r="E39" s="2226">
        <v>1</v>
      </c>
      <c r="F39" s="2185">
        <f t="shared" si="12"/>
        <v>100</v>
      </c>
      <c r="G39" s="2192" t="s">
        <v>4952</v>
      </c>
      <c r="H39" s="2182"/>
      <c r="I39" s="2183"/>
      <c r="J39" s="2185" t="str">
        <f t="shared" si="13"/>
        <v>-</v>
      </c>
      <c r="K39" s="2192" t="s">
        <v>4952</v>
      </c>
      <c r="L39" s="2182"/>
      <c r="M39" s="2183"/>
      <c r="N39" s="2185" t="str">
        <f t="shared" si="14"/>
        <v>-</v>
      </c>
      <c r="O39" s="2192" t="s">
        <v>4952</v>
      </c>
      <c r="P39" s="2182"/>
      <c r="Q39" s="2183"/>
      <c r="R39" s="2185" t="str">
        <f t="shared" si="15"/>
        <v>-</v>
      </c>
      <c r="S39" s="2192" t="s">
        <v>4952</v>
      </c>
      <c r="T39" s="2312"/>
      <c r="U39" s="2313"/>
    </row>
    <row r="40" spans="1:21" s="2217" customFormat="1" ht="20.45" customHeight="1">
      <c r="A40" s="2193"/>
      <c r="B40" s="2321" t="s">
        <v>5224</v>
      </c>
      <c r="C40" s="2189" t="s">
        <v>5162</v>
      </c>
      <c r="D40" s="2311" t="s">
        <v>4981</v>
      </c>
      <c r="E40" s="2226" t="s">
        <v>4981</v>
      </c>
      <c r="F40" s="2185" t="e">
        <f t="shared" si="12"/>
        <v>#VALUE!</v>
      </c>
      <c r="G40" s="2192" t="s">
        <v>4952</v>
      </c>
      <c r="H40" s="2182"/>
      <c r="I40" s="2183"/>
      <c r="J40" s="2185" t="str">
        <f t="shared" si="13"/>
        <v>-</v>
      </c>
      <c r="K40" s="2192" t="s">
        <v>4952</v>
      </c>
      <c r="L40" s="2182"/>
      <c r="M40" s="2183"/>
      <c r="N40" s="2185" t="str">
        <f t="shared" si="14"/>
        <v>-</v>
      </c>
      <c r="O40" s="2192" t="s">
        <v>4952</v>
      </c>
      <c r="P40" s="2182"/>
      <c r="Q40" s="2183"/>
      <c r="R40" s="2185" t="str">
        <f t="shared" si="15"/>
        <v>-</v>
      </c>
      <c r="S40" s="2192" t="s">
        <v>4952</v>
      </c>
      <c r="T40" s="2312"/>
      <c r="U40" s="2322"/>
    </row>
    <row r="41" spans="1:21" s="2217" customFormat="1" ht="43.5" customHeight="1">
      <c r="A41" s="2193">
        <v>22</v>
      </c>
      <c r="B41" s="2314" t="s">
        <v>5225</v>
      </c>
      <c r="C41" s="2189" t="s">
        <v>5162</v>
      </c>
      <c r="D41" s="2311">
        <v>1</v>
      </c>
      <c r="E41" s="2226">
        <v>1</v>
      </c>
      <c r="F41" s="2185">
        <f t="shared" si="12"/>
        <v>100</v>
      </c>
      <c r="G41" s="2186">
        <v>1</v>
      </c>
      <c r="H41" s="2182"/>
      <c r="I41" s="2183"/>
      <c r="J41" s="2185" t="str">
        <f t="shared" si="13"/>
        <v>-</v>
      </c>
      <c r="K41" s="2186"/>
      <c r="L41" s="2182"/>
      <c r="M41" s="2183"/>
      <c r="N41" s="2185" t="str">
        <f t="shared" si="14"/>
        <v>-</v>
      </c>
      <c r="O41" s="2186"/>
      <c r="P41" s="2182"/>
      <c r="Q41" s="2183"/>
      <c r="R41" s="2185" t="str">
        <f t="shared" si="15"/>
        <v>-</v>
      </c>
      <c r="S41" s="2186"/>
      <c r="T41" s="2315" t="s">
        <v>5219</v>
      </c>
      <c r="U41" s="2316" t="s">
        <v>5226</v>
      </c>
    </row>
    <row r="42" spans="1:21" s="2217" customFormat="1" ht="24.75" customHeight="1">
      <c r="A42" s="2323">
        <v>23</v>
      </c>
      <c r="B42" s="2324" t="s">
        <v>5227</v>
      </c>
      <c r="C42" s="2325" t="s">
        <v>5162</v>
      </c>
      <c r="D42" s="2311">
        <v>1</v>
      </c>
      <c r="E42" s="2226">
        <v>1</v>
      </c>
      <c r="F42" s="2246">
        <f t="shared" si="12"/>
        <v>100</v>
      </c>
      <c r="G42" s="2247">
        <v>1</v>
      </c>
      <c r="H42" s="2243"/>
      <c r="I42" s="2244"/>
      <c r="J42" s="2246" t="str">
        <f t="shared" si="13"/>
        <v>-</v>
      </c>
      <c r="K42" s="2247"/>
      <c r="L42" s="2243"/>
      <c r="M42" s="2244"/>
      <c r="N42" s="2246" t="str">
        <f t="shared" si="14"/>
        <v>-</v>
      </c>
      <c r="O42" s="2247"/>
      <c r="P42" s="2243"/>
      <c r="Q42" s="2244"/>
      <c r="R42" s="2246" t="str">
        <f t="shared" si="15"/>
        <v>-</v>
      </c>
      <c r="S42" s="2247"/>
      <c r="T42" s="2326" t="s">
        <v>5228</v>
      </c>
      <c r="U42" s="2327" t="s">
        <v>5229</v>
      </c>
    </row>
    <row r="43" spans="1:21" ht="18.75" customHeight="1" thickBot="1">
      <c r="A43" s="2291" t="s">
        <v>5230</v>
      </c>
      <c r="B43" s="2292"/>
      <c r="C43" s="2293"/>
      <c r="D43" s="2328"/>
      <c r="E43" s="2296"/>
      <c r="F43" s="2297"/>
      <c r="G43" s="2298">
        <f>COUNTIF(G4:G42,1)</f>
        <v>16</v>
      </c>
      <c r="H43" s="2294"/>
      <c r="I43" s="2295"/>
      <c r="J43" s="2297"/>
      <c r="K43" s="2298">
        <f>COUNTIF(K4:K42,1)</f>
        <v>0</v>
      </c>
      <c r="L43" s="2294"/>
      <c r="M43" s="2295"/>
      <c r="N43" s="2297"/>
      <c r="O43" s="2298">
        <f>COUNTIF(O4:O42,1)</f>
        <v>0</v>
      </c>
      <c r="P43" s="2294"/>
      <c r="Q43" s="2295"/>
      <c r="R43" s="2297"/>
      <c r="S43" s="2298">
        <f>COUNTIF(S4:S42,1)</f>
        <v>0</v>
      </c>
      <c r="T43" s="2329"/>
      <c r="U43" s="2330"/>
    </row>
    <row r="44" spans="1:21" ht="18.75" customHeight="1" thickTop="1">
      <c r="F44" s="2302"/>
      <c r="J44" s="2302"/>
      <c r="N44" s="2302"/>
      <c r="R44" s="2302"/>
    </row>
    <row r="45" spans="1:21" ht="18.75" customHeight="1">
      <c r="F45" s="2302"/>
      <c r="J45" s="2302"/>
      <c r="N45" s="2302"/>
      <c r="R45" s="2302"/>
    </row>
    <row r="46" spans="1:21" ht="18.75" customHeight="1">
      <c r="F46" s="2302"/>
      <c r="J46" s="2302"/>
      <c r="N46" s="2302"/>
      <c r="R46" s="2302"/>
    </row>
    <row r="47" spans="1:21" ht="18.75" customHeight="1">
      <c r="F47" s="2302"/>
      <c r="J47" s="2302"/>
      <c r="N47" s="2302"/>
      <c r="R47" s="2302"/>
    </row>
    <row r="48" spans="1:21" ht="18.75" customHeight="1">
      <c r="F48" s="2302"/>
      <c r="J48" s="2302"/>
      <c r="N48" s="2302"/>
      <c r="R48" s="2302"/>
    </row>
    <row r="49" spans="6:18" ht="18.75" customHeight="1">
      <c r="F49" s="2302"/>
      <c r="J49" s="2302"/>
      <c r="N49" s="2302"/>
      <c r="R49" s="2302"/>
    </row>
  </sheetData>
  <mergeCells count="10">
    <mergeCell ref="P2:S2"/>
    <mergeCell ref="T2:T3"/>
    <mergeCell ref="U2:U3"/>
    <mergeCell ref="A43:B43"/>
    <mergeCell ref="A2:A3"/>
    <mergeCell ref="B2:B3"/>
    <mergeCell ref="C2:C3"/>
    <mergeCell ref="D2:G2"/>
    <mergeCell ref="H2:K2"/>
    <mergeCell ref="L2:O2"/>
  </mergeCells>
  <hyperlinks>
    <hyperlink ref="U4" r:id="rId1" display="https://www.google.com/url?q=https://docs.google.com/document/d/1U8CxWkie7Ry_4-PWHSsZ4vizoa3RrUtQMg8zMvbKOBg/edit%3Fusp%3Dsharing&amp;usd=2&amp;usg=ALhdy2_Jq2mH5L-Hg0SkMjVgTeWYVJOtOQ"/>
    <hyperlink ref="U9" r:id="rId2" display="https://www.google.com/url?q=https://docs.google.com/document/d/1FdL9CGdZ98XruSNYjZ0uGunKo6abbWUbYXCP1APkNT0/edit%3Fusp%3Dsharing&amp;usd=2&amp;usg=ALhdy284UWS_OhvE1D712IC9af527xwPwA"/>
    <hyperlink ref="U10" r:id="rId3" display="https://www.google.com/url?q=https://docs.google.com/document/d/1aj1DRUcFY3ac6xtm_7fq1FnFhgwnYEuOa7NmSh5Q5bI/edit%3Fusp%3Dsharing&amp;usd=2&amp;usg=ALhdy2_yEZ928_xSTUxD_KKUJSlDKIzwXg"/>
    <hyperlink ref="U11" r:id="rId4" display="https://www.google.com/url?q=https://docs.google.com/document/d/1ywe0Z3FsAHnL4kYpf557jwWHVsXqsAOWrPI5p-LOGGs/edit%3Fusp%3Dsharing&amp;usd=2&amp;usg=ALhdy293M96jWnOyOPc7vU_fXwe5SPlUQQ"/>
    <hyperlink ref="U12" r:id="rId5" display="https://www.google.com/url?q=https://docs.google.com/document/d/1XKA2WuSvCniq3D8-jwSReo9D1j6RYDlZlDCS-7iYHaY/edit%3Fusp%3Dsharing&amp;usd=2&amp;usg=ALhdy2-z89nXu98wg5GcAh1GJSaVYtTZMg"/>
    <hyperlink ref="U13" r:id="rId6" display="https://www.google.com/url?q=https://docs.google.com/document/d/1Ra9IoJFgk1RyUkLxFmpXQJj4eF5pqioz5BZbzfKwRVc/edit%3Fusp%3Dsharing&amp;usd=2&amp;usg=ALhdy295NoFwuEHWfGOLKlPuihSiBflN7w"/>
    <hyperlink ref="U18" r:id="rId7" display="https://www.google.com/url?q=https://docs.google.com/document/d/1G-vNwd4lh4cZ35DtEe1HVSGLs1OgpVrHK1ESePdfgg0/edit%3Fusp%3Dsharing&amp;usd=2&amp;usg=ALhdy2-XOwLmGEV5maGu-v50deIF5AF05Q"/>
    <hyperlink ref="U19" r:id="rId8" display="https://www.google.com/url?q=https://docs.google.com/document/d/1rC1Gzf73LrLEIyTtzWn9hTCsmvvPUsXwvdvadDLoJBE/edit%3Fusp%3Dsharing&amp;usd=2&amp;usg=ALhdy2-Jf2ZYPApyg58jBStycMAwOY44cQ"/>
    <hyperlink ref="U20" r:id="rId9" display="https://www.google.com/url?q=https://docs.google.com/document/d/1L_hyD-ZNQMwJrAe8sGRBDsDZzsSDf81DXGEBm0vT2Tw/edit%3Fusp%3Dsharing&amp;usd=2&amp;usg=ALhdy29I9s4XGng7xNGsSGoiKozFoZA9hQ"/>
    <hyperlink ref="U21" r:id="rId10" display="https://www.google.com/url?q=https://docs.google.com/document/d/19X1uEiXdj1S59wMRaX1fnOi5AWPmOYllZjij8tc1LMM/edit%3Fusp%3Dsharing&amp;usd=2&amp;usg=ALhdy2-9dQeIPzvihNsgKjked47xAUPTyg"/>
    <hyperlink ref="U26" r:id="rId11" display="https://www.google.com/url?q=https://docs.google.com/document/d/1m9tThdDzo23p9nck57e-Vogblu8Up_3ZqfowfGIZjH4/edit%3Fusp%3Dsharing&amp;usd=2&amp;usg=ALhdy2-pEod0hxtcy9wy5WZhhPesZ0sfzg"/>
    <hyperlink ref="U27" r:id="rId12" display="https://www.google.com/url?q=https://docs.google.com/document/d/1wjjJ-ae-VR7UrnEk0x3hAkMma05rc13w-fKjgELNqio/edit%3Fusp%3Dsharing&amp;usd=2&amp;usg=ALhdy29WorSWYDtLlcT9zlLpYgMW4XkurQ"/>
    <hyperlink ref="U28" r:id="rId13" display="https://www.google.com/url?q=https://docs.google.com/document/d/1pI71gS0kfcHByDsryU9UL_H5tYEfA8uKn95TLKlTagU/edit%3Fusp%3Dsharing&amp;usd=2&amp;usg=ALhdy2_1DNB4lBSqer0Gk6sH2JV5I7FW4w"/>
    <hyperlink ref="U29" r:id="rId14" display="https://www.google.com/url?q=https://docs.google.com/document/d/1GvawnmXX_TXWaxEalBQ-wSRKPRl213vXDnOzXttksKY/edit%3Fusp%3Dsharing&amp;usd=2&amp;usg=ALhdy29CZPBxfgpyYggSKqRUeU8q9nRGDQ"/>
    <hyperlink ref="U30" r:id="rId15" display="https://www.google.com/url?q=https://docs.google.com/document/d/1nRmrKH_99nf2WcwTKMzLPrSs4eFabDMzi0OfKyf7mug/edit%3Fusp%3Dsharing&amp;usd=2&amp;usg=ALhdy29SUCOsIGYV5elQpIiQoYd4o56Y9w"/>
    <hyperlink ref="U31" r:id="rId16" display="https://www.google.com/url?q=https://docs.google.com/document/d/1GbOKYIUAXjA7VndwjayM56ISMbVW0fD9aAPBFxXwCUg/edit%3Fusp%3Dsharing&amp;usd=2&amp;usg=ALhdy29ZwNQoJleLZbU7SLj0y5Krcd3KHg"/>
    <hyperlink ref="U32" r:id="rId17" display="https://www.google.com/url?q=https://docs.google.com/document/d/1RyLw90JF3RFZ0dRnZfwQWbCxoFcnp60Q_4SdyhhfxTY/edit%3Fusp%3Dsharing&amp;usd=2&amp;usg=ALhdy2-nkFJ-yzY1zHpOgm2wiD_vJseMQA"/>
    <hyperlink ref="U33" r:id="rId18" display="https://www.google.com/url?q=https://docs.google.com/document/d/1G1PPb3sHtCGioJ05PYnGcN4p3469XVn0RODS07fwEiA/edit%3Fusp%3Dsharing&amp;usd=2&amp;usg=ALhdy2_HWm1f0BoEkILaamGbKof7UDi0tA"/>
    <hyperlink ref="U34" r:id="rId19" display="https://www.google.com/url?q=https://docs.google.com/document/d/1iTaoC9mMDbSUzs4VebVog2iblFLCtRcwtzoQKS49-wY/edit%3Fusp%3Dsharing&amp;usd=2&amp;usg=ALhdy29xhOsX3SJ4Pv9su-YhVJqPV2PQSQ"/>
    <hyperlink ref="U35" r:id="rId20" display="https://www.google.com/url?q=https://docs.google.com/document/d/1reCBFfENt3sC6Yz26U3SV-LzgdUFKwAeTbbFezqxdcc/edit%3Fusp%3Dsharing&amp;usd=2&amp;usg=ALhdy2_SaWwwjk5dga7aibNlnHNfyt0g7A"/>
    <hyperlink ref="U36" r:id="rId21" display="https://www.google.com/url?q=https://docs.google.com/document/d/1lA03-CN67q0VTpVtzxRHmgeEOZFc3HTvvTlYlj_wpJA/edit%3Fusp%3Dsharing&amp;usd=2&amp;usg=ALhdy293gqiIItmicmYLGBaxuT8KEALI4A"/>
    <hyperlink ref="U41" r:id="rId22" display="https://www.google.com/url?q=https://docs.google.com/document/d/1CM3jlLBzdb2RdgYPzvgS7TP8ea1cSfSXRTsM98xtIf0/edit%3Fusp%3Dsharing&amp;usd=2&amp;usg=ALhdy2_BH7TBuZpeNSOTD-jqGo1ZFPl0yA"/>
    <hyperlink ref="U42" r:id="rId23" display="https://www.google.com/url?q=https://docs.google.com/document/d/1F_J6lqXZikfQgwEnv5Pwnir6utBddbRYTTxyMOEsA0w/edit%3Fusp%3Dsharing&amp;usd=2&amp;usg=ALhdy28bvleHnwMpRKyA2LX6XOaro22-qQ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X72"/>
  <sheetViews>
    <sheetView tabSelected="1" view="pageLayout" topLeftCell="A7" zoomScaleNormal="110" workbookViewId="0">
      <selection activeCell="D12" sqref="D12"/>
    </sheetView>
  </sheetViews>
  <sheetFormatPr defaultRowHeight="13.5" customHeight="1"/>
  <cols>
    <col min="1" max="1" width="4.25" style="202" customWidth="1"/>
    <col min="2" max="2" width="4.25" style="181" hidden="1" customWidth="1"/>
    <col min="3" max="3" width="2.875" style="181" customWidth="1"/>
    <col min="4" max="4" width="47.125" style="361" customWidth="1"/>
    <col min="5" max="5" width="7.25" style="358" customWidth="1"/>
    <col min="6" max="9" width="7.25" style="189" customWidth="1"/>
    <col min="10" max="10" width="7.25" style="400" customWidth="1"/>
    <col min="11" max="15" width="7.25" style="189" customWidth="1"/>
    <col min="16" max="16" width="8.5" style="177" hidden="1" customWidth="1"/>
    <col min="17" max="18" width="8.5" style="178" hidden="1" customWidth="1"/>
    <col min="19" max="19" width="8.5" style="2331" customWidth="1"/>
    <col min="20" max="20" width="6.375" style="2331" customWidth="1"/>
    <col min="21" max="22" width="6.125" style="2331" customWidth="1"/>
    <col min="23" max="23" width="6.875" style="2331" customWidth="1"/>
    <col min="24" max="24" width="9" style="2331"/>
    <col min="25" max="16384" width="9" style="178"/>
  </cols>
  <sheetData>
    <row r="1" spans="1:24" ht="20.25" customHeight="1">
      <c r="D1" s="1901" t="s">
        <v>3799</v>
      </c>
      <c r="E1" s="1901"/>
      <c r="F1" s="1901"/>
      <c r="G1" s="1901"/>
      <c r="H1" s="1901"/>
      <c r="I1" s="1901"/>
      <c r="J1" s="1901"/>
      <c r="K1" s="1901"/>
      <c r="L1" s="1901"/>
      <c r="M1" s="1901"/>
      <c r="N1" s="534">
        <f>F3-M1</f>
        <v>557124</v>
      </c>
      <c r="O1" s="534"/>
      <c r="T1" s="2331">
        <v>0</v>
      </c>
      <c r="V1" s="2331">
        <v>0</v>
      </c>
      <c r="W1" s="2331">
        <v>-0.18999999994412065</v>
      </c>
    </row>
    <row r="2" spans="1:24" ht="13.5" customHeight="1">
      <c r="A2" s="1913" t="s">
        <v>2640</v>
      </c>
      <c r="B2" s="1914"/>
      <c r="C2" s="1914"/>
      <c r="D2" s="1914"/>
      <c r="E2" s="351"/>
      <c r="F2" s="323">
        <f>F3-F4</f>
        <v>0</v>
      </c>
      <c r="G2" s="1909"/>
      <c r="H2" s="1909"/>
      <c r="I2" s="1909"/>
      <c r="J2" s="1909"/>
      <c r="K2" s="371"/>
      <c r="L2" s="535">
        <f>I1-I3</f>
        <v>-770638.81</v>
      </c>
      <c r="M2" s="312"/>
      <c r="N2" s="312"/>
      <c r="O2" s="313"/>
      <c r="P2" s="311">
        <v>3000</v>
      </c>
      <c r="Q2" s="178">
        <f>SUM(L2:P2)</f>
        <v>-767638.81</v>
      </c>
      <c r="R2" s="316"/>
      <c r="T2" s="2331">
        <v>0</v>
      </c>
      <c r="U2" s="2331" t="s">
        <v>2694</v>
      </c>
      <c r="W2" s="2331" t="s">
        <v>2695</v>
      </c>
    </row>
    <row r="3" spans="1:24" s="181" customFormat="1" ht="13.5" customHeight="1">
      <c r="A3" s="1915"/>
      <c r="B3" s="1916"/>
      <c r="C3" s="1916"/>
      <c r="D3" s="1916"/>
      <c r="E3" s="393">
        <v>400000</v>
      </c>
      <c r="F3" s="394">
        <v>557124</v>
      </c>
      <c r="G3" s="395"/>
      <c r="H3" s="396">
        <v>301112</v>
      </c>
      <c r="I3" s="397">
        <v>770638.81</v>
      </c>
      <c r="J3" s="401" t="s">
        <v>959</v>
      </c>
      <c r="K3" s="268"/>
      <c r="L3" s="314"/>
      <c r="M3" s="314"/>
      <c r="N3" s="315"/>
      <c r="O3" s="337"/>
      <c r="P3" s="179"/>
      <c r="Q3" s="180"/>
      <c r="R3" s="180"/>
      <c r="S3" s="2332">
        <v>400000</v>
      </c>
      <c r="T3" s="2332">
        <v>557124</v>
      </c>
      <c r="U3" s="2332"/>
      <c r="V3" s="2332">
        <v>301112</v>
      </c>
      <c r="W3" s="2332">
        <v>770638.81</v>
      </c>
      <c r="X3" s="2333"/>
    </row>
    <row r="4" spans="1:24" s="181" customFormat="1" ht="13.5" customHeight="1">
      <c r="A4" s="1912" t="s">
        <v>2641</v>
      </c>
      <c r="B4" s="1912"/>
      <c r="C4" s="1912"/>
      <c r="D4" s="1912"/>
      <c r="E4" s="352">
        <f>E58</f>
        <v>400000</v>
      </c>
      <c r="F4" s="462">
        <f>F42</f>
        <v>557124</v>
      </c>
      <c r="G4" s="463">
        <f>G42</f>
        <v>15000</v>
      </c>
      <c r="H4" s="463">
        <f>H42</f>
        <v>301112</v>
      </c>
      <c r="I4" s="463">
        <f>I42</f>
        <v>770639</v>
      </c>
      <c r="J4" s="402">
        <f t="shared" ref="J4:O4" si="0">J42</f>
        <v>2247934</v>
      </c>
      <c r="K4" s="270">
        <f t="shared" si="0"/>
        <v>210000</v>
      </c>
      <c r="L4" s="270">
        <f t="shared" si="0"/>
        <v>863500</v>
      </c>
      <c r="M4" s="270">
        <f t="shared" si="0"/>
        <v>0</v>
      </c>
      <c r="N4" s="270">
        <f t="shared" si="0"/>
        <v>682784</v>
      </c>
      <c r="O4" s="270">
        <f t="shared" si="0"/>
        <v>5641995</v>
      </c>
      <c r="P4" s="179"/>
      <c r="Q4" s="180"/>
      <c r="R4" s="180"/>
      <c r="S4" s="2332">
        <v>162750</v>
      </c>
      <c r="T4" s="2332">
        <v>557124</v>
      </c>
      <c r="U4" s="2332">
        <v>15000</v>
      </c>
      <c r="V4" s="2332">
        <v>301112</v>
      </c>
      <c r="W4" s="2332">
        <v>770639</v>
      </c>
      <c r="X4" s="2333"/>
    </row>
    <row r="5" spans="1:24" s="205" customFormat="1" ht="13.5" customHeight="1">
      <c r="A5" s="1917" t="s">
        <v>11</v>
      </c>
      <c r="B5" s="1917"/>
      <c r="C5" s="1917"/>
      <c r="D5" s="1917"/>
      <c r="E5" s="374" t="s">
        <v>3567</v>
      </c>
      <c r="F5" s="324" t="s">
        <v>997</v>
      </c>
      <c r="G5" s="271" t="s">
        <v>3650</v>
      </c>
      <c r="H5" s="271" t="s">
        <v>4929</v>
      </c>
      <c r="I5" s="272" t="s">
        <v>4930</v>
      </c>
      <c r="J5" s="403" t="s">
        <v>2571</v>
      </c>
      <c r="K5" s="271" t="s">
        <v>961</v>
      </c>
      <c r="L5" s="272" t="s">
        <v>22</v>
      </c>
      <c r="M5" s="271" t="s">
        <v>501</v>
      </c>
      <c r="N5" s="320" t="s">
        <v>5231</v>
      </c>
      <c r="O5" s="271" t="s">
        <v>872</v>
      </c>
      <c r="P5" s="203"/>
      <c r="Q5" s="204"/>
      <c r="R5" s="204"/>
      <c r="S5" s="2334" t="s">
        <v>3567</v>
      </c>
      <c r="T5" s="2335" t="s">
        <v>997</v>
      </c>
      <c r="U5" s="2335" t="s">
        <v>3650</v>
      </c>
      <c r="V5" s="2335" t="s">
        <v>998</v>
      </c>
      <c r="W5" s="2335" t="s">
        <v>2006</v>
      </c>
      <c r="X5" s="2336"/>
    </row>
    <row r="6" spans="1:24" ht="13.5" customHeight="1">
      <c r="A6" s="1910" t="s">
        <v>1427</v>
      </c>
      <c r="B6" s="269">
        <v>1</v>
      </c>
      <c r="C6" s="269">
        <v>1</v>
      </c>
      <c r="D6" s="473" t="str">
        <f>'1-MCHแก้ไข'!D16</f>
        <v xml:space="preserve">โครงการส่งเสริมสุขภาพมารดาและทารก "ลูกเกิดรอด แม่ปลอดภัย" อำเภอนครไทย ปี 2557 </v>
      </c>
      <c r="E6" s="474">
        <f>'1-MCHแก้ไข'!G95</f>
        <v>20150</v>
      </c>
      <c r="F6" s="474">
        <f>'1-MCHแก้ไข'!H95</f>
        <v>0</v>
      </c>
      <c r="G6" s="474">
        <f>'1-MCHแก้ไข'!I95</f>
        <v>0</v>
      </c>
      <c r="H6" s="474">
        <f>'1-MCHแก้ไข'!J95</f>
        <v>75500</v>
      </c>
      <c r="I6" s="474">
        <f>'1-MCHแก้ไข'!K95</f>
        <v>0</v>
      </c>
      <c r="J6" s="474">
        <f>'1-MCHแก้ไข'!L95</f>
        <v>0</v>
      </c>
      <c r="K6" s="474">
        <f>'1-MCHแก้ไข'!M95</f>
        <v>0</v>
      </c>
      <c r="L6" s="474">
        <f>'1-MCHแก้ไข'!N95</f>
        <v>4000</v>
      </c>
      <c r="M6" s="474">
        <f>'1-MCHแก้ไข'!O95</f>
        <v>0</v>
      </c>
      <c r="N6" s="474">
        <f>'1-MCHแก้ไข'!P95</f>
        <v>0</v>
      </c>
      <c r="O6" s="474">
        <f>'1-MCHแก้ไข'!Q95</f>
        <v>99650</v>
      </c>
      <c r="P6" s="184"/>
      <c r="Q6" s="185"/>
      <c r="R6" s="185"/>
      <c r="S6" s="2337">
        <v>20300</v>
      </c>
      <c r="T6" s="2338">
        <v>0</v>
      </c>
      <c r="U6" s="2338">
        <v>0</v>
      </c>
      <c r="V6" s="2337">
        <v>11500</v>
      </c>
      <c r="W6" s="2337">
        <v>36000</v>
      </c>
      <c r="X6" s="2337"/>
    </row>
    <row r="7" spans="1:24" ht="13.5" customHeight="1">
      <c r="A7" s="1910"/>
      <c r="B7" s="269">
        <v>2</v>
      </c>
      <c r="C7" s="269">
        <v>2</v>
      </c>
      <c r="D7" s="338" t="str">
        <f>'2-กุมาร(0-5)แก้ไข'!D12</f>
        <v xml:space="preserve">โครงการ พัฒนาการสมวัย  อนาคตนครไทยก้าวหน้า </v>
      </c>
      <c r="E7" s="464">
        <f>'2-กุมาร(0-5)แก้ไข'!G80</f>
        <v>33000</v>
      </c>
      <c r="F7" s="464">
        <f>'2-กุมาร(0-5)แก้ไข'!H80</f>
        <v>0</v>
      </c>
      <c r="G7" s="464">
        <f>'2-กุมาร(0-5)แก้ไข'!I80</f>
        <v>0</v>
      </c>
      <c r="H7" s="464">
        <f>'2-กุมาร(0-5)แก้ไข'!J80</f>
        <v>110241</v>
      </c>
      <c r="I7" s="464">
        <f>'2-กุมาร(0-5)แก้ไข'!K80</f>
        <v>0</v>
      </c>
      <c r="J7" s="464">
        <f>'2-กุมาร(0-5)แก้ไข'!L80</f>
        <v>0</v>
      </c>
      <c r="K7" s="464">
        <f>'2-กุมาร(0-5)แก้ไข'!M80</f>
        <v>0</v>
      </c>
      <c r="L7" s="464">
        <f>'2-กุมาร(0-5)แก้ไข'!N80</f>
        <v>0</v>
      </c>
      <c r="M7" s="464">
        <f>'2-กุมาร(0-5)แก้ไข'!O80</f>
        <v>0</v>
      </c>
      <c r="N7" s="464">
        <f>'2-กุมาร(0-5)แก้ไข'!P80</f>
        <v>0</v>
      </c>
      <c r="O7" s="464">
        <f>'2-กุมาร(0-5)แก้ไข'!Q80</f>
        <v>143241</v>
      </c>
      <c r="P7" s="187">
        <f>E7+H7+I7</f>
        <v>143241</v>
      </c>
      <c r="Q7" s="185"/>
      <c r="R7" s="186"/>
      <c r="S7" s="2337">
        <v>33000</v>
      </c>
      <c r="T7" s="2337">
        <v>0</v>
      </c>
      <c r="U7" s="2337">
        <v>0</v>
      </c>
      <c r="V7" s="2337">
        <v>101302</v>
      </c>
      <c r="W7" s="2337">
        <v>8939</v>
      </c>
      <c r="X7" s="2337"/>
    </row>
    <row r="8" spans="1:24" ht="13.5" customHeight="1">
      <c r="A8" s="1910"/>
      <c r="B8" s="269">
        <v>3</v>
      </c>
      <c r="C8" s="269">
        <v>3</v>
      </c>
      <c r="D8" s="338" t="str">
        <f>'3-ทันตกรรม'!D11</f>
        <v>โครงการส่งเสริมป้องกันทางทันตสุขภาพอำเภอนครไทย ปี 2557</v>
      </c>
      <c r="E8" s="464">
        <f>'3-ทันตกรรม'!G134</f>
        <v>0</v>
      </c>
      <c r="F8" s="475">
        <f>'3-ทันตกรรม'!H134</f>
        <v>0</v>
      </c>
      <c r="G8" s="338">
        <f>'3-ทันตกรรม'!I134</f>
        <v>0</v>
      </c>
      <c r="H8" s="476">
        <f>'3-ทันตกรรม'!J134</f>
        <v>0</v>
      </c>
      <c r="I8" s="476">
        <f>'3-ทันตกรรม'!K134</f>
        <v>0</v>
      </c>
      <c r="J8" s="476">
        <f>'3-ทันตกรรม'!L134</f>
        <v>874600</v>
      </c>
      <c r="K8" s="476">
        <f>'3-ทันตกรรม'!M134</f>
        <v>0</v>
      </c>
      <c r="L8" s="476">
        <f>'3-ทันตกรรม'!N134</f>
        <v>0</v>
      </c>
      <c r="M8" s="476">
        <f>'3-ทันตกรรม'!O134</f>
        <v>0</v>
      </c>
      <c r="N8" s="476">
        <f>'3-ทันตกรรม'!P134</f>
        <v>0</v>
      </c>
      <c r="O8" s="476">
        <f>'3-ทันตกรรม'!Q134</f>
        <v>874600</v>
      </c>
      <c r="P8" s="187">
        <f>H7+I7</f>
        <v>110241</v>
      </c>
      <c r="Q8" s="185"/>
      <c r="R8" s="186"/>
      <c r="S8" s="2337">
        <v>0</v>
      </c>
      <c r="T8" s="2337">
        <v>0</v>
      </c>
      <c r="U8" s="2337">
        <v>0</v>
      </c>
      <c r="V8" s="2337">
        <v>0</v>
      </c>
      <c r="W8" s="2337">
        <v>0</v>
      </c>
      <c r="X8" s="2337"/>
    </row>
    <row r="9" spans="1:24" ht="13.5" customHeight="1">
      <c r="A9" s="1910"/>
      <c r="B9" s="269">
        <v>4</v>
      </c>
      <c r="C9" s="269">
        <v>4</v>
      </c>
      <c r="D9" s="338" t="str">
        <f>'4-วัยเรียน'!D10</f>
        <v>โครงการส่งเสริมพฤติกรรมสุขภาพในโรงเรียนด้วยหลัก 3อ.2ส.</v>
      </c>
      <c r="E9" s="464">
        <f>'4-วัยเรียน'!G53</f>
        <v>0</v>
      </c>
      <c r="F9" s="475">
        <f>'4-วัยเรียน'!H53</f>
        <v>0</v>
      </c>
      <c r="G9" s="476">
        <f>'4-วัยเรียน'!I53</f>
        <v>0</v>
      </c>
      <c r="H9" s="476">
        <f>'4-วัยเรียน'!J53</f>
        <v>29000</v>
      </c>
      <c r="I9" s="476">
        <f>'4-วัยเรียน'!K53</f>
        <v>0</v>
      </c>
      <c r="J9" s="476">
        <f>'4-วัยเรียน'!L53</f>
        <v>0</v>
      </c>
      <c r="K9" s="476">
        <f>'4-วัยเรียน'!M53</f>
        <v>0</v>
      </c>
      <c r="L9" s="476">
        <f>'4-วัยเรียน'!N53</f>
        <v>0</v>
      </c>
      <c r="M9" s="476">
        <f>'4-วัยเรียน'!O53</f>
        <v>0</v>
      </c>
      <c r="N9" s="476">
        <f>'4-วัยเรียน'!P53</f>
        <v>0</v>
      </c>
      <c r="O9" s="476">
        <f>'4-วัยเรียน'!Q53</f>
        <v>29000</v>
      </c>
      <c r="P9" s="187"/>
      <c r="Q9" s="185"/>
      <c r="R9" s="186"/>
      <c r="S9" s="2337">
        <v>0</v>
      </c>
      <c r="T9" s="2337">
        <v>0</v>
      </c>
      <c r="U9" s="2337">
        <v>0</v>
      </c>
      <c r="V9" s="2337">
        <v>29000</v>
      </c>
      <c r="W9" s="2337">
        <v>0</v>
      </c>
    </row>
    <row r="10" spans="1:24" ht="13.5" customHeight="1">
      <c r="A10" s="1910"/>
      <c r="B10" s="269">
        <v>5</v>
      </c>
      <c r="C10" s="269">
        <v>5</v>
      </c>
      <c r="D10" s="338" t="str">
        <f>'5-สูงอายุ-nk1'!E12</f>
        <v xml:space="preserve">พัฒนาการดูแลสุขภาพผู้สูงอายุระยะยาว อำเภอนครไทย   </v>
      </c>
      <c r="E10" s="464">
        <f>'5-สูงอายุ-nk1'!H55</f>
        <v>0</v>
      </c>
      <c r="F10" s="475">
        <f>'5-สูงอายุ-nk1'!I55</f>
        <v>0</v>
      </c>
      <c r="G10" s="338">
        <f>'5-สูงอายุ-nk1'!J55</f>
        <v>0</v>
      </c>
      <c r="H10" s="476">
        <f>'5-สูงอายุ-nk1'!K55</f>
        <v>0</v>
      </c>
      <c r="I10" s="476">
        <f>'5-สูงอายุ-nk1'!L55</f>
        <v>118475</v>
      </c>
      <c r="J10" s="476">
        <f>'5-สูงอายุ-nk1'!M55</f>
        <v>0</v>
      </c>
      <c r="K10" s="476">
        <f>'5-สูงอายุ-nk1'!N55</f>
        <v>0</v>
      </c>
      <c r="L10" s="476">
        <f>'5-สูงอายุ-nk1'!O55</f>
        <v>0</v>
      </c>
      <c r="M10" s="476">
        <f>'5-สูงอายุ-nk1'!P55</f>
        <v>0</v>
      </c>
      <c r="N10" s="476">
        <f>'5-สูงอายุ-nk1'!Q55</f>
        <v>0</v>
      </c>
      <c r="O10" s="476">
        <f>'5-สูงอายุ-nk1'!R55</f>
        <v>118475</v>
      </c>
      <c r="P10" s="187"/>
      <c r="Q10" s="185"/>
      <c r="R10" s="186"/>
      <c r="S10" s="2337">
        <v>0</v>
      </c>
      <c r="T10" s="2337">
        <v>115000</v>
      </c>
      <c r="U10" s="2337">
        <v>0</v>
      </c>
      <c r="V10" s="2337">
        <v>0</v>
      </c>
      <c r="W10" s="2337">
        <v>0</v>
      </c>
      <c r="X10" s="2337">
        <f>H3-H1</f>
        <v>301112</v>
      </c>
    </row>
    <row r="11" spans="1:24" ht="13.5" customHeight="1">
      <c r="A11" s="1911" t="s">
        <v>1108</v>
      </c>
      <c r="B11" s="269">
        <v>6</v>
      </c>
      <c r="C11" s="269">
        <v>6</v>
      </c>
      <c r="D11" s="338" t="str">
        <f>'6-HTDM'!E14</f>
        <v>พัฒนาระบบการป้องกันและควบคุมโรคเรื้อรัง เบาหวาน ความดันโลหิตสูงอำเภอนครไทย ปี 2557</v>
      </c>
      <c r="E11" s="464">
        <f>'6-HTDM'!G150</f>
        <v>0</v>
      </c>
      <c r="F11" s="464">
        <f>'6-HTDM'!H150</f>
        <v>500000</v>
      </c>
      <c r="G11" s="464">
        <f>'6-HTDM'!I150</f>
        <v>0</v>
      </c>
      <c r="H11" s="464">
        <f>'6-HTDM'!J150</f>
        <v>0</v>
      </c>
      <c r="I11" s="464">
        <f>'6-HTDM'!K150</f>
        <v>50750</v>
      </c>
      <c r="J11" s="464">
        <f>'6-HTDM'!L150</f>
        <v>1223334</v>
      </c>
      <c r="K11" s="464">
        <f>'6-HTDM'!M150</f>
        <v>0</v>
      </c>
      <c r="L11" s="464">
        <f>'6-HTDM'!N150</f>
        <v>0</v>
      </c>
      <c r="M11" s="464">
        <f>'6-HTDM'!O150</f>
        <v>0</v>
      </c>
      <c r="N11" s="464">
        <f>'6-HTDM'!P150</f>
        <v>0</v>
      </c>
      <c r="O11" s="464">
        <f>'6-HTDM'!Q150</f>
        <v>1774084</v>
      </c>
      <c r="P11" s="187"/>
      <c r="Q11" s="185"/>
      <c r="R11" s="186"/>
      <c r="S11" s="2337">
        <v>0</v>
      </c>
      <c r="T11" s="2337">
        <v>210000</v>
      </c>
      <c r="U11" s="2337">
        <v>0</v>
      </c>
      <c r="V11" s="2337">
        <v>50750</v>
      </c>
      <c r="W11" s="2337">
        <v>400000</v>
      </c>
      <c r="X11" s="2337">
        <f>F11+I11+J11</f>
        <v>1774084</v>
      </c>
    </row>
    <row r="12" spans="1:24" ht="13.5" customHeight="1">
      <c r="A12" s="1911"/>
      <c r="B12" s="269">
        <v>7</v>
      </c>
      <c r="C12" s="269">
        <v>7</v>
      </c>
      <c r="D12" s="338" t="str">
        <f>'7-CA'!D14</f>
        <v xml:space="preserve">คนนครไทย ห่างไกลมะเร็ง </v>
      </c>
      <c r="E12" s="464">
        <f>'7-CA'!G79</f>
        <v>0</v>
      </c>
      <c r="F12" s="464">
        <f>'7-CA'!H79</f>
        <v>30000</v>
      </c>
      <c r="G12" s="464">
        <f>'7-CA'!I79</f>
        <v>15000</v>
      </c>
      <c r="H12" s="464">
        <f>'7-CA'!J79</f>
        <v>72671</v>
      </c>
      <c r="I12" s="464">
        <f>'7-CA'!K79</f>
        <v>0</v>
      </c>
      <c r="J12" s="464">
        <f>'7-CA'!L79</f>
        <v>0</v>
      </c>
      <c r="K12" s="464">
        <f>'7-CA'!M79</f>
        <v>0</v>
      </c>
      <c r="L12" s="464">
        <f>'7-CA'!N79</f>
        <v>0</v>
      </c>
      <c r="M12" s="464">
        <f>'7-CA'!O79</f>
        <v>0</v>
      </c>
      <c r="N12" s="464">
        <f>'7-CA'!P79</f>
        <v>0</v>
      </c>
      <c r="O12" s="464">
        <f>'7-CA'!Q79</f>
        <v>117671</v>
      </c>
      <c r="P12" s="187"/>
      <c r="Q12" s="185">
        <v>7000</v>
      </c>
      <c r="R12" s="186"/>
      <c r="S12" s="2337">
        <v>0</v>
      </c>
      <c r="T12" s="2337">
        <v>50450</v>
      </c>
      <c r="U12" s="2337">
        <v>15000</v>
      </c>
      <c r="V12" s="2337">
        <v>37500</v>
      </c>
      <c r="W12" s="2337">
        <v>6000</v>
      </c>
      <c r="X12" s="2337"/>
    </row>
    <row r="13" spans="1:24" ht="13.5" customHeight="1">
      <c r="A13" s="1911"/>
      <c r="B13" s="269">
        <v>8</v>
      </c>
      <c r="C13" s="269">
        <v>8</v>
      </c>
      <c r="D13" s="338" t="str">
        <f>'8-คลินิกตา'!D10</f>
        <v>พัฒนาระบบบริการผู้ป่วยโรคตา  อำเภอนครไทย</v>
      </c>
      <c r="E13" s="464">
        <f>'8-คลินิกตา'!G55</f>
        <v>7500</v>
      </c>
      <c r="F13" s="475">
        <f>'8-คลินิกตา'!H55</f>
        <v>0</v>
      </c>
      <c r="G13" s="475">
        <f>'8-คลินิกตา'!I55</f>
        <v>0</v>
      </c>
      <c r="H13" s="475">
        <f>'8-คลินิกตา'!J55</f>
        <v>0</v>
      </c>
      <c r="I13" s="475">
        <f>'8-คลินิกตา'!K55</f>
        <v>0</v>
      </c>
      <c r="J13" s="475">
        <f>'8-คลินิกตา'!L55</f>
        <v>0</v>
      </c>
      <c r="K13" s="475">
        <f>'8-คลินิกตา'!M55</f>
        <v>0</v>
      </c>
      <c r="L13" s="475">
        <f>'8-คลินิกตา'!N55</f>
        <v>0</v>
      </c>
      <c r="M13" s="475">
        <f>'8-คลินิกตา'!O55</f>
        <v>0</v>
      </c>
      <c r="N13" s="475">
        <f>'8-คลินิกตา'!P55</f>
        <v>0</v>
      </c>
      <c r="O13" s="476">
        <f>'8-คลินิกตา'!Q55</f>
        <v>7500</v>
      </c>
      <c r="P13" s="187"/>
      <c r="Q13" s="185">
        <v>4000</v>
      </c>
      <c r="R13" s="186"/>
      <c r="S13" s="2337">
        <v>7500</v>
      </c>
      <c r="T13" s="2337">
        <v>0</v>
      </c>
      <c r="U13" s="2337">
        <v>0</v>
      </c>
      <c r="V13" s="2337">
        <v>0</v>
      </c>
      <c r="W13" s="2337">
        <v>0</v>
      </c>
      <c r="X13" s="2337"/>
    </row>
    <row r="14" spans="1:24" ht="13.5" customHeight="1">
      <c r="A14" s="1911"/>
      <c r="B14" s="269">
        <v>9</v>
      </c>
      <c r="C14" s="269">
        <v>9</v>
      </c>
      <c r="D14" s="338" t="str">
        <f>'9-COPDAsthma'!B8</f>
        <v>โครงการพัฒนาการดูแลผู้ป่วย asthma COPD  อำเภอนครไทย ให้มีคุณภาพ</v>
      </c>
      <c r="E14" s="464">
        <f>'9-COPDAsthma'!G62</f>
        <v>4000</v>
      </c>
      <c r="F14" s="475">
        <f>'9-COPDAsthma'!H62</f>
        <v>0</v>
      </c>
      <c r="G14" s="475">
        <f>'9-COPDAsthma'!I62</f>
        <v>0</v>
      </c>
      <c r="H14" s="475">
        <f>'9-COPDAsthma'!J62</f>
        <v>13700</v>
      </c>
      <c r="I14" s="475">
        <f>'9-COPDAsthma'!K62</f>
        <v>0</v>
      </c>
      <c r="J14" s="475">
        <f>'9-COPDAsthma'!L62</f>
        <v>0</v>
      </c>
      <c r="K14" s="475">
        <f>'9-COPDAsthma'!M62</f>
        <v>0</v>
      </c>
      <c r="L14" s="475">
        <f>'9-COPDAsthma'!N62</f>
        <v>0</v>
      </c>
      <c r="M14" s="475">
        <f>'9-COPDAsthma'!O62</f>
        <v>0</v>
      </c>
      <c r="N14" s="475">
        <f>'9-COPDAsthma'!P62</f>
        <v>0</v>
      </c>
      <c r="O14" s="476">
        <f>'9-COPDAsthma'!Q62</f>
        <v>17700</v>
      </c>
      <c r="P14" s="187"/>
      <c r="Q14" s="185">
        <v>5000</v>
      </c>
      <c r="R14" s="186"/>
      <c r="S14" s="2337">
        <v>4000</v>
      </c>
      <c r="T14" s="2337">
        <v>13000</v>
      </c>
      <c r="U14" s="2337">
        <v>0</v>
      </c>
      <c r="V14" s="2337">
        <v>0</v>
      </c>
      <c r="W14" s="2337">
        <v>0</v>
      </c>
      <c r="X14" s="2337"/>
    </row>
    <row r="15" spans="1:24" ht="13.5" customHeight="1">
      <c r="A15" s="1911"/>
      <c r="B15" s="269">
        <v>10</v>
      </c>
      <c r="C15" s="269">
        <v>10</v>
      </c>
      <c r="D15" s="338" t="str">
        <f>'10-CKD'!D12</f>
        <v>โครงการพัฒนาระบบการดูแลผู้ป่วยโรคไตเรื้อรัง (CKD.)</v>
      </c>
      <c r="E15" s="464">
        <f>'10-CKD'!G49</f>
        <v>9000</v>
      </c>
      <c r="F15" s="475">
        <f>'10-CKD'!H49</f>
        <v>0</v>
      </c>
      <c r="G15" s="476">
        <f>'10-CKD'!I49</f>
        <v>0</v>
      </c>
      <c r="H15" s="476">
        <f>'10-CKD'!J49</f>
        <v>0</v>
      </c>
      <c r="I15" s="476">
        <f>'10-CKD'!K49</f>
        <v>0</v>
      </c>
      <c r="J15" s="476">
        <f>'10-CKD'!L49</f>
        <v>0</v>
      </c>
      <c r="K15" s="476">
        <f>'10-CKD'!M49</f>
        <v>0</v>
      </c>
      <c r="L15" s="476">
        <f>'10-CKD'!N49</f>
        <v>0</v>
      </c>
      <c r="M15" s="476">
        <f>'10-CKD'!O49</f>
        <v>0</v>
      </c>
      <c r="N15" s="476">
        <f>'10-CKD'!P49</f>
        <v>0</v>
      </c>
      <c r="O15" s="476">
        <f>'10-CKD'!Q49</f>
        <v>9000</v>
      </c>
      <c r="P15" s="187"/>
      <c r="Q15" s="185">
        <v>0</v>
      </c>
      <c r="R15" s="186"/>
      <c r="S15" s="2337">
        <v>9000</v>
      </c>
      <c r="T15" s="2337">
        <v>0</v>
      </c>
      <c r="U15" s="2337">
        <v>0</v>
      </c>
      <c r="V15" s="2337">
        <v>0</v>
      </c>
      <c r="W15" s="2337">
        <v>0</v>
      </c>
      <c r="X15" s="2337"/>
    </row>
    <row r="16" spans="1:24" ht="13.5" customHeight="1">
      <c r="A16" s="1918" t="s">
        <v>1426</v>
      </c>
      <c r="B16" s="269">
        <v>11</v>
      </c>
      <c r="C16" s="269">
        <v>11</v>
      </c>
      <c r="D16" s="338" t="str">
        <f>'11-EMS'!D13</f>
        <v>โครงการส่งเสริมพฤคิกรรมความปลอดภัยในชุมชน  ปี 2557</v>
      </c>
      <c r="E16" s="464">
        <f>'11-EMS'!G76</f>
        <v>0</v>
      </c>
      <c r="F16" s="477">
        <f>'11-EMS'!H76</f>
        <v>0</v>
      </c>
      <c r="G16" s="476">
        <f>'11-EMS'!I76</f>
        <v>0</v>
      </c>
      <c r="H16" s="476">
        <f>'11-EMS'!J76</f>
        <v>0</v>
      </c>
      <c r="I16" s="476">
        <f>'11-EMS'!K76</f>
        <v>33000</v>
      </c>
      <c r="J16" s="476">
        <f>'11-EMS'!L76</f>
        <v>0</v>
      </c>
      <c r="K16" s="476">
        <f>'11-EMS'!M76</f>
        <v>0</v>
      </c>
      <c r="L16" s="476">
        <f>'11-EMS'!N76</f>
        <v>29500</v>
      </c>
      <c r="M16" s="476">
        <f>'11-EMS'!O76</f>
        <v>0</v>
      </c>
      <c r="N16" s="476">
        <f>'11-EMS'!P76</f>
        <v>0</v>
      </c>
      <c r="O16" s="476">
        <f>'11-EMS'!Q76</f>
        <v>62500</v>
      </c>
      <c r="P16" s="187"/>
      <c r="Q16" s="185">
        <v>0</v>
      </c>
      <c r="R16" s="186"/>
      <c r="S16" s="2337">
        <v>0</v>
      </c>
      <c r="T16" s="2337">
        <v>0</v>
      </c>
      <c r="U16" s="2337">
        <v>0</v>
      </c>
      <c r="V16" s="2337">
        <v>0</v>
      </c>
      <c r="W16" s="2337">
        <v>33000</v>
      </c>
      <c r="X16" s="2337"/>
    </row>
    <row r="17" spans="1:24" ht="13.5" customHeight="1">
      <c r="A17" s="1918"/>
      <c r="B17" s="269">
        <v>12</v>
      </c>
      <c r="C17" s="269">
        <v>12</v>
      </c>
      <c r="D17" s="338" t="str">
        <f>'12-STMI'!D9</f>
        <v>โครงการพัฒนาระบบบริการการดูแลผู้ป่วยโรคหลอดเลือดหัวใจ</v>
      </c>
      <c r="E17" s="464">
        <f>'12-STMI'!G53</f>
        <v>0</v>
      </c>
      <c r="F17" s="477">
        <f>'12-STMI'!H53</f>
        <v>0</v>
      </c>
      <c r="G17" s="476">
        <f>'12-STMI'!I53</f>
        <v>0</v>
      </c>
      <c r="H17" s="476">
        <f>'12-STMI'!J53</f>
        <v>0</v>
      </c>
      <c r="I17" s="476">
        <f>'12-STMI'!K53</f>
        <v>0</v>
      </c>
      <c r="J17" s="476">
        <f>'12-STMI'!L53</f>
        <v>0</v>
      </c>
      <c r="K17" s="476">
        <f>'12-STMI'!M53</f>
        <v>0</v>
      </c>
      <c r="L17" s="476">
        <f>'12-STMI'!N53</f>
        <v>0</v>
      </c>
      <c r="M17" s="476">
        <f>'12-STMI'!O53</f>
        <v>0</v>
      </c>
      <c r="N17" s="476">
        <f>'12-STMI'!P53</f>
        <v>0</v>
      </c>
      <c r="O17" s="476">
        <f>'12-STMI'!Q53</f>
        <v>0</v>
      </c>
      <c r="P17" s="187"/>
      <c r="Q17" s="185">
        <v>9000</v>
      </c>
      <c r="R17" s="186"/>
      <c r="S17" s="2337">
        <v>0</v>
      </c>
      <c r="T17" s="2337">
        <v>0</v>
      </c>
      <c r="U17" s="2337">
        <v>0</v>
      </c>
      <c r="V17" s="2337">
        <v>0</v>
      </c>
      <c r="W17" s="2337">
        <v>0</v>
      </c>
      <c r="X17" s="2337"/>
    </row>
    <row r="18" spans="1:24" ht="13.5" customHeight="1">
      <c r="A18" s="1918"/>
      <c r="B18" s="269">
        <v>13</v>
      </c>
      <c r="C18" s="269">
        <v>13</v>
      </c>
      <c r="D18" s="338" t="str">
        <f>'13-STROK'!D13</f>
        <v>โครงการพัมนาคุณภาพการให้บริการผู้ป่วยโรคหลอดเลือดสมองให้มีคุณภาพตามมาตรฐานปี 2557 (Acute Ischemic stroke)</v>
      </c>
      <c r="E18" s="464">
        <f>'13-STROK'!G57</f>
        <v>0</v>
      </c>
      <c r="F18" s="475">
        <f>'13-STROK'!H57</f>
        <v>0</v>
      </c>
      <c r="G18" s="476">
        <f>'13-STROK'!I57</f>
        <v>0</v>
      </c>
      <c r="H18" s="476">
        <f>'13-STROK'!J57</f>
        <v>0</v>
      </c>
      <c r="I18" s="476">
        <f>'13-STROK'!K57</f>
        <v>0</v>
      </c>
      <c r="J18" s="476">
        <f>'13-STROK'!L57</f>
        <v>0</v>
      </c>
      <c r="K18" s="476">
        <f>'13-STROK'!M57</f>
        <v>0</v>
      </c>
      <c r="L18" s="476">
        <f>'13-STROK'!N57</f>
        <v>0</v>
      </c>
      <c r="M18" s="476">
        <f>'13-STROK'!O57</f>
        <v>0</v>
      </c>
      <c r="N18" s="476">
        <f>'13-STROK'!P57</f>
        <v>0</v>
      </c>
      <c r="O18" s="476">
        <f>'13-STROK'!Q57</f>
        <v>0</v>
      </c>
      <c r="P18" s="187"/>
      <c r="Q18" s="185">
        <v>6000</v>
      </c>
      <c r="R18" s="186"/>
      <c r="S18" s="2337">
        <v>0</v>
      </c>
      <c r="T18" s="2337">
        <v>0</v>
      </c>
      <c r="U18" s="2337">
        <v>0</v>
      </c>
      <c r="V18" s="2337">
        <v>0</v>
      </c>
      <c r="W18" s="2337">
        <v>0</v>
      </c>
      <c r="X18" s="2337"/>
    </row>
    <row r="19" spans="1:24" ht="13.5" customHeight="1">
      <c r="A19" s="1919" t="s">
        <v>2619</v>
      </c>
      <c r="B19" s="269">
        <v>14</v>
      </c>
      <c r="C19" s="269">
        <v>14</v>
      </c>
      <c r="D19" s="338" t="str">
        <f>'14- สุขภาพจิต'!D9</f>
        <v>โครงการ สุขภาพจิตดี ตามวิถีชุมชนอำเภอนครไทย</v>
      </c>
      <c r="E19" s="464">
        <f>'14- สุขภาพจิต'!G82</f>
        <v>9200</v>
      </c>
      <c r="F19" s="475">
        <f>'14- สุขภาพจิต'!H82</f>
        <v>0</v>
      </c>
      <c r="G19" s="476">
        <f>'14- สุขภาพจิต'!I82</f>
        <v>0</v>
      </c>
      <c r="H19" s="476">
        <f>'14- สุขภาพจิต'!J82</f>
        <v>0</v>
      </c>
      <c r="I19" s="476">
        <f>'14- สุขภาพจิต'!K82</f>
        <v>69800</v>
      </c>
      <c r="J19" s="476">
        <f>'14- สุขภาพจิต'!L82</f>
        <v>0</v>
      </c>
      <c r="K19" s="476">
        <f>'14- สุขภาพจิต'!M82</f>
        <v>0</v>
      </c>
      <c r="L19" s="476">
        <f>'14- สุขภาพจิต'!N82</f>
        <v>0</v>
      </c>
      <c r="M19" s="476">
        <f>'14- สุขภาพจิต'!O82</f>
        <v>0</v>
      </c>
      <c r="N19" s="476">
        <f>'14- สุขภาพจิต'!P82</f>
        <v>0</v>
      </c>
      <c r="O19" s="476">
        <f>'14- สุขภาพจิต'!Q82</f>
        <v>79000</v>
      </c>
      <c r="P19" s="187"/>
      <c r="Q19" s="185">
        <f>SUM(Q12:Q18)</f>
        <v>31000</v>
      </c>
      <c r="R19" s="186"/>
      <c r="S19" s="2337">
        <v>9200</v>
      </c>
      <c r="T19" s="2337">
        <v>0</v>
      </c>
      <c r="U19" s="2337">
        <v>0</v>
      </c>
      <c r="V19" s="2337">
        <v>0</v>
      </c>
      <c r="W19" s="2337">
        <v>69800</v>
      </c>
      <c r="X19" s="2337"/>
    </row>
    <row r="20" spans="1:24" ht="13.5" customHeight="1">
      <c r="A20" s="1919"/>
      <c r="B20" s="269">
        <v>15</v>
      </c>
      <c r="C20" s="269">
        <v>15</v>
      </c>
      <c r="D20" s="338" t="str">
        <f>'15-ยาเสพติด'!D9</f>
        <v>โครงการนครไทย ห่างไกลยาเสพติด</v>
      </c>
      <c r="E20" s="464">
        <f>'15-ยาเสพติด'!G54</f>
        <v>0</v>
      </c>
      <c r="F20" s="475">
        <f>'15-ยาเสพติด'!H54</f>
        <v>0</v>
      </c>
      <c r="G20" s="476">
        <f>'15-ยาเสพติด'!I54</f>
        <v>0</v>
      </c>
      <c r="H20" s="476">
        <f>'15-ยาเสพติด'!J54</f>
        <v>0</v>
      </c>
      <c r="I20" s="476">
        <f>'15-ยาเสพติด'!K54</f>
        <v>70500</v>
      </c>
      <c r="J20" s="476">
        <f>'15-ยาเสพติด'!L54</f>
        <v>0</v>
      </c>
      <c r="K20" s="476">
        <f>'15-ยาเสพติด'!M54</f>
        <v>0</v>
      </c>
      <c r="L20" s="476">
        <f>'15-ยาเสพติด'!N54</f>
        <v>0</v>
      </c>
      <c r="M20" s="476">
        <f>'15-ยาเสพติด'!O54</f>
        <v>0</v>
      </c>
      <c r="N20" s="476">
        <f>'15-ยาเสพติด'!P54</f>
        <v>0</v>
      </c>
      <c r="O20" s="476">
        <f>'15-ยาเสพติด'!Q54</f>
        <v>70500</v>
      </c>
      <c r="P20" s="187"/>
      <c r="Q20" s="185"/>
      <c r="R20" s="186"/>
      <c r="S20" s="2337">
        <v>0</v>
      </c>
      <c r="T20" s="2337">
        <v>70500</v>
      </c>
      <c r="U20" s="2337">
        <v>0</v>
      </c>
      <c r="V20" s="2337">
        <v>0</v>
      </c>
      <c r="W20" s="2337">
        <v>0</v>
      </c>
      <c r="X20" s="2337"/>
    </row>
    <row r="21" spans="1:24" ht="13.5" customHeight="1">
      <c r="A21" s="1920" t="s">
        <v>2620</v>
      </c>
      <c r="B21" s="269">
        <v>16</v>
      </c>
      <c r="C21" s="269">
        <v>16</v>
      </c>
      <c r="D21" s="338" t="str">
        <f>'16-กายภาพ&amp;ผู้พิการ'!D12</f>
        <v>โครงการ "คนนครไทยร่วมใจ สร้างสุข ไม่ทอดทิ้งผู้พิการ ผู้ด้อยโอกาส"</v>
      </c>
      <c r="E21" s="361"/>
      <c r="F21" s="475">
        <f>'16-กายภาพ&amp;ผู้พิการ'!H73</f>
        <v>0</v>
      </c>
      <c r="G21" s="537">
        <f>'16-กายภาพ&amp;ผู้พิการ'!G73</f>
        <v>0</v>
      </c>
      <c r="H21" s="476">
        <f>'16-กายภาพ&amp;ผู้พิการ'!J73</f>
        <v>0</v>
      </c>
      <c r="I21" s="476">
        <f>'16-กายภาพ&amp;ผู้พิการ'!K73</f>
        <v>76000</v>
      </c>
      <c r="J21" s="476">
        <f>'16-กายภาพ&amp;ผู้พิการ'!L73</f>
        <v>150000</v>
      </c>
      <c r="K21" s="476">
        <f>'16-กายภาพ&amp;ผู้พิการ'!M73</f>
        <v>0</v>
      </c>
      <c r="L21" s="476">
        <f>'16-กายภาพ&amp;ผู้พิการ'!N73</f>
        <v>144000</v>
      </c>
      <c r="M21" s="476">
        <f>'16-กายภาพ&amp;ผู้พิการ'!O73</f>
        <v>0</v>
      </c>
      <c r="N21" s="476">
        <f>'16-กายภาพ&amp;ผู้พิการ'!P73</f>
        <v>24500</v>
      </c>
      <c r="O21" s="476">
        <f>'16-กายภาพ&amp;ผู้พิการ'!Q73</f>
        <v>463320</v>
      </c>
      <c r="P21" s="187"/>
      <c r="Q21" s="185"/>
      <c r="R21" s="186"/>
      <c r="S21" s="2337"/>
      <c r="T21" s="2337">
        <v>25000</v>
      </c>
      <c r="U21" s="2337">
        <v>0</v>
      </c>
      <c r="V21" s="2337">
        <v>0</v>
      </c>
      <c r="W21" s="2337">
        <v>31500</v>
      </c>
      <c r="X21" s="2337"/>
    </row>
    <row r="22" spans="1:24" ht="13.5" customHeight="1">
      <c r="A22" s="1920"/>
      <c r="B22" s="269">
        <v>17</v>
      </c>
      <c r="C22" s="269">
        <v>17</v>
      </c>
      <c r="D22" s="338" t="str">
        <f>'17-PCU HHC'!A11</f>
        <v>การพัฒนาศูนย์ Home Health Care อำเภอนครไทย</v>
      </c>
      <c r="E22" s="464">
        <f>'17-PCU HHC'!G25</f>
        <v>0</v>
      </c>
      <c r="F22" s="475">
        <f>'17-PCU HHC'!H25</f>
        <v>0</v>
      </c>
      <c r="G22" s="474">
        <f>'17-PCU HHC'!I25</f>
        <v>0</v>
      </c>
      <c r="H22" s="474">
        <f>'17-PCU HHC'!J25</f>
        <v>0</v>
      </c>
      <c r="I22" s="474">
        <f>'17-PCU HHC'!K25</f>
        <v>0</v>
      </c>
      <c r="J22" s="474">
        <f>'17-PCU HHC'!L25</f>
        <v>0</v>
      </c>
      <c r="K22" s="474">
        <f>'17-PCU HHC'!M25</f>
        <v>0</v>
      </c>
      <c r="L22" s="474">
        <f>'17-PCU HHC'!N25</f>
        <v>0</v>
      </c>
      <c r="M22" s="474">
        <f>'17-PCU HHC'!O25</f>
        <v>0</v>
      </c>
      <c r="N22" s="474">
        <f>'17-PCU HHC'!Q25</f>
        <v>0</v>
      </c>
      <c r="O22" s="474">
        <f>'17-PCU HHC'!R25</f>
        <v>0</v>
      </c>
      <c r="P22" s="187"/>
      <c r="Q22" s="185"/>
      <c r="R22" s="186"/>
      <c r="S22" s="2337">
        <v>0</v>
      </c>
      <c r="T22" s="2337">
        <v>0</v>
      </c>
      <c r="U22" s="2337">
        <v>0</v>
      </c>
      <c r="V22" s="2337">
        <v>0</v>
      </c>
      <c r="W22" s="2337">
        <v>0</v>
      </c>
      <c r="X22" s="2337"/>
    </row>
    <row r="23" spans="1:24" ht="13.5" customHeight="1">
      <c r="A23" s="1908" t="s">
        <v>2621</v>
      </c>
      <c r="B23" s="269">
        <v>18</v>
      </c>
      <c r="C23" s="269">
        <v>18</v>
      </c>
      <c r="D23" s="338" t="str">
        <f>'18-CD SRRT '!D10</f>
        <v>โครงการเฝ้าระวังและควบคุมโรคติดต่ออำเภอนครไทยให้มีประสิทธิภาพ</v>
      </c>
      <c r="E23" s="464">
        <f>'18-CD SRRT '!G58</f>
        <v>0</v>
      </c>
      <c r="F23" s="475">
        <f>'18-CD SRRT '!H58</f>
        <v>10224</v>
      </c>
      <c r="G23" s="476">
        <f>'18-CD SRRT '!I58</f>
        <v>0</v>
      </c>
      <c r="H23" s="476">
        <f>'18-CD SRRT '!J58</f>
        <v>0</v>
      </c>
      <c r="I23" s="476">
        <f>'18-CD SRRT '!K58</f>
        <v>74660</v>
      </c>
      <c r="J23" s="476">
        <f>'18-CD SRRT '!L58</f>
        <v>0</v>
      </c>
      <c r="K23" s="476">
        <f>'18-CD SRRT '!M58</f>
        <v>0</v>
      </c>
      <c r="L23" s="476">
        <f>'18-CD SRRT '!N58</f>
        <v>0</v>
      </c>
      <c r="M23" s="476">
        <f>'18-CD SRRT '!O58</f>
        <v>0</v>
      </c>
      <c r="N23" s="476">
        <f>'18-CD SRRT '!Q58</f>
        <v>84884</v>
      </c>
      <c r="O23" s="476">
        <f>'18-CD SRRT '!R58</f>
        <v>0</v>
      </c>
      <c r="P23" s="187"/>
      <c r="Q23" s="185">
        <f>44950-33450</f>
        <v>11500</v>
      </c>
      <c r="R23" s="186"/>
      <c r="S23" s="2337">
        <v>0</v>
      </c>
      <c r="T23" s="2337">
        <v>0</v>
      </c>
      <c r="U23" s="2337">
        <v>0</v>
      </c>
      <c r="V23" s="2337">
        <v>71060</v>
      </c>
      <c r="W23" s="2337">
        <v>2000</v>
      </c>
      <c r="X23" s="2337"/>
    </row>
    <row r="24" spans="1:24" ht="13.5" customHeight="1">
      <c r="A24" s="1908"/>
      <c r="B24" s="269">
        <v>19</v>
      </c>
      <c r="C24" s="269">
        <v>19</v>
      </c>
      <c r="D24" s="338" t="str">
        <f>'19-DHF'!D11</f>
        <v>โครงการป้องกัน ควบคุมโรคไข้เลือดออกให้มีประสิทธิภาพ ปี 57</v>
      </c>
      <c r="E24" s="464">
        <f>'19-DHF'!G78</f>
        <v>0</v>
      </c>
      <c r="F24" s="475">
        <f>'19-DHF'!H78</f>
        <v>0</v>
      </c>
      <c r="G24" s="476">
        <f>'19-DHF'!I78</f>
        <v>0</v>
      </c>
      <c r="H24" s="476">
        <f>'19-DHF'!J78</f>
        <v>0</v>
      </c>
      <c r="I24" s="476">
        <f>'19-DHF'!K78</f>
        <v>0</v>
      </c>
      <c r="J24" s="476">
        <f>'19-DHF'!L78</f>
        <v>0</v>
      </c>
      <c r="K24" s="476">
        <f>'19-DHF'!M78</f>
        <v>0</v>
      </c>
      <c r="L24" s="476">
        <f>'19-DHF'!N78</f>
        <v>0</v>
      </c>
      <c r="M24" s="476">
        <f>'19-DHF'!O78</f>
        <v>0</v>
      </c>
      <c r="N24" s="476">
        <f>'19-DHF'!P78</f>
        <v>0</v>
      </c>
      <c r="O24" s="476">
        <f>'19-DHF'!Q78</f>
        <v>0</v>
      </c>
      <c r="P24" s="187"/>
      <c r="Q24" s="185"/>
      <c r="R24" s="186"/>
      <c r="S24" s="2337">
        <v>0</v>
      </c>
      <c r="T24" s="2337">
        <v>0</v>
      </c>
      <c r="U24" s="2337">
        <v>0</v>
      </c>
      <c r="V24" s="2337">
        <v>0</v>
      </c>
      <c r="W24" s="2337">
        <v>0</v>
      </c>
      <c r="X24" s="2337"/>
    </row>
    <row r="25" spans="1:24" ht="13.5" customHeight="1">
      <c r="A25" s="1908"/>
      <c r="B25" s="269">
        <v>20</v>
      </c>
      <c r="C25" s="269">
        <v>20</v>
      </c>
      <c r="D25" s="338" t="str">
        <f>'20-TB'!D9</f>
        <v>โครงการเฝ้าระวังและแก้ไขปัญหาวัณโรค อำเภอนครไทย</v>
      </c>
      <c r="E25" s="464">
        <f>'20-TB'!G27</f>
        <v>0</v>
      </c>
      <c r="F25" s="475">
        <f>'20-TB'!H27</f>
        <v>16900</v>
      </c>
      <c r="G25" s="476">
        <f>'20-TB'!I27</f>
        <v>0</v>
      </c>
      <c r="H25" s="476">
        <f>'20-TB'!J27</f>
        <v>0</v>
      </c>
      <c r="I25" s="476">
        <f>'20-TB'!K27</f>
        <v>0</v>
      </c>
      <c r="J25" s="476">
        <f>'20-TB'!L27</f>
        <v>0</v>
      </c>
      <c r="K25" s="476">
        <f>'20-TB'!M27</f>
        <v>0</v>
      </c>
      <c r="L25" s="476">
        <f>'20-TB'!N27</f>
        <v>0</v>
      </c>
      <c r="M25" s="476">
        <f>'20-TB'!O27</f>
        <v>0</v>
      </c>
      <c r="N25" s="476">
        <f>'20-TB'!P27</f>
        <v>0</v>
      </c>
      <c r="O25" s="476">
        <f>'20-TB'!Q27</f>
        <v>16900</v>
      </c>
      <c r="P25" s="188">
        <f>'20-TB'!R27</f>
        <v>0</v>
      </c>
      <c r="Q25" s="185"/>
      <c r="R25" s="186"/>
      <c r="S25" s="2337">
        <v>0</v>
      </c>
      <c r="T25" s="2337">
        <v>0</v>
      </c>
      <c r="U25" s="2337">
        <v>0</v>
      </c>
      <c r="V25" s="2337">
        <v>0</v>
      </c>
      <c r="W25" s="2337">
        <v>23000</v>
      </c>
      <c r="X25" s="2337"/>
    </row>
    <row r="26" spans="1:24" ht="13.5" customHeight="1">
      <c r="A26" s="1908"/>
      <c r="B26" s="269">
        <v>21</v>
      </c>
      <c r="C26" s="269">
        <v>21</v>
      </c>
      <c r="D26" s="338" t="str">
        <f>'21-AIDS'!D12</f>
        <v>โครงการเสริมสร้างการป้องกันแก้ไขปัญหาเอดส์และโรคติดต่อทางเพศสัมพันธ์แบบบูรณาการอำเภอนครไทย</v>
      </c>
      <c r="E26" s="464">
        <f>'21-AIDS'!G37</f>
        <v>0</v>
      </c>
      <c r="F26" s="475">
        <f>'21-AIDS'!H37</f>
        <v>0</v>
      </c>
      <c r="G26" s="474">
        <f>'21-AIDS'!I37</f>
        <v>0</v>
      </c>
      <c r="H26" s="474">
        <f>'21-AIDS'!J37</f>
        <v>0</v>
      </c>
      <c r="I26" s="474">
        <f>'21-AIDS'!K37</f>
        <v>54200</v>
      </c>
      <c r="J26" s="474">
        <f>'21-AIDS'!L37</f>
        <v>0</v>
      </c>
      <c r="K26" s="474">
        <f>'21-AIDS'!M37</f>
        <v>0</v>
      </c>
      <c r="L26" s="474">
        <f>'21-AIDS'!N37</f>
        <v>0</v>
      </c>
      <c r="M26" s="474">
        <f>'21-AIDS'!O37</f>
        <v>0</v>
      </c>
      <c r="N26" s="474">
        <f>'21-AIDS'!P37</f>
        <v>0</v>
      </c>
      <c r="O26" s="474">
        <f>'21-AIDS'!Q37</f>
        <v>54200</v>
      </c>
      <c r="P26" s="189">
        <f>'21-AIDS'!R37</f>
        <v>0</v>
      </c>
      <c r="Q26" s="185"/>
      <c r="R26" s="186"/>
      <c r="S26" s="2337">
        <v>0</v>
      </c>
      <c r="T26" s="2337">
        <v>0</v>
      </c>
      <c r="U26" s="2337">
        <v>0</v>
      </c>
      <c r="V26" s="2337">
        <v>0</v>
      </c>
      <c r="W26" s="2337">
        <v>19400</v>
      </c>
      <c r="X26" s="2337"/>
    </row>
    <row r="27" spans="1:24" ht="13.5" customHeight="1">
      <c r="A27" s="1908"/>
      <c r="B27" s="269">
        <v>22</v>
      </c>
      <c r="C27" s="269">
        <v>22</v>
      </c>
      <c r="D27" s="338" t="str">
        <f>'22-EPI'!D12</f>
        <v>โครงการสร้างเสริมภูมิคุ้มกันโรค ปี 2557</v>
      </c>
      <c r="E27" s="464">
        <f>'22-EPI'!G46</f>
        <v>0</v>
      </c>
      <c r="F27" s="475">
        <f>'22-EPI'!H46</f>
        <v>0</v>
      </c>
      <c r="G27" s="476">
        <f>'22-EPI'!I46</f>
        <v>0</v>
      </c>
      <c r="H27" s="476">
        <f>'22-EPI'!J46</f>
        <v>0</v>
      </c>
      <c r="I27" s="476">
        <f>'22-EPI'!K46</f>
        <v>0</v>
      </c>
      <c r="J27" s="476">
        <f>'22-EPI'!L46</f>
        <v>0</v>
      </c>
      <c r="K27" s="476">
        <f>'22-EPI'!M46</f>
        <v>0</v>
      </c>
      <c r="L27" s="476">
        <f>'22-EPI'!N46</f>
        <v>0</v>
      </c>
      <c r="M27" s="476">
        <f>'22-EPI'!O46</f>
        <v>0</v>
      </c>
      <c r="N27" s="476">
        <f>'22-EPI'!P46</f>
        <v>0</v>
      </c>
      <c r="O27" s="476">
        <f>'22-EPI'!Q46</f>
        <v>0</v>
      </c>
      <c r="P27" s="187"/>
      <c r="Q27" s="185"/>
      <c r="R27" s="186"/>
      <c r="S27" s="2337">
        <v>0</v>
      </c>
      <c r="T27" s="2337">
        <v>0</v>
      </c>
      <c r="U27" s="2337">
        <v>0</v>
      </c>
      <c r="V27" s="2337">
        <v>0</v>
      </c>
      <c r="W27" s="2337">
        <v>0</v>
      </c>
      <c r="X27" s="2337"/>
    </row>
    <row r="28" spans="1:24" ht="13.5" customHeight="1">
      <c r="A28" s="1902" t="s">
        <v>2850</v>
      </c>
      <c r="B28" s="269">
        <v>23</v>
      </c>
      <c r="C28" s="269">
        <v>23</v>
      </c>
      <c r="D28" s="338" t="str">
        <f>'23-คบส'!D13</f>
        <v>โครงการส่งเสริมงานคุ้มครองผู้บริโภค ปลอดภัย</v>
      </c>
      <c r="E28" s="464">
        <f>'23-คบส'!G47</f>
        <v>0</v>
      </c>
      <c r="F28" s="475">
        <f>'23-คบส'!H47</f>
        <v>0</v>
      </c>
      <c r="G28" s="476">
        <f>'23-คบส'!I47</f>
        <v>0</v>
      </c>
      <c r="H28" s="476">
        <f>'23-คบส'!J47</f>
        <v>0</v>
      </c>
      <c r="I28" s="476">
        <f>'23-คบส'!K47</f>
        <v>57000</v>
      </c>
      <c r="J28" s="476">
        <f>'23-คบส'!L47</f>
        <v>0</v>
      </c>
      <c r="K28" s="476">
        <f>'23-คบส'!M47</f>
        <v>0</v>
      </c>
      <c r="L28" s="476">
        <f>'23-คบส'!N47</f>
        <v>0</v>
      </c>
      <c r="M28" s="476">
        <f>'23-คบส'!O47</f>
        <v>0</v>
      </c>
      <c r="N28" s="476">
        <f>'23-คบส'!P47</f>
        <v>0</v>
      </c>
      <c r="O28" s="476">
        <f>'23-คบส'!Q47</f>
        <v>57000</v>
      </c>
      <c r="P28" s="187"/>
      <c r="Q28" s="185"/>
      <c r="R28" s="186"/>
      <c r="S28" s="2337">
        <v>0</v>
      </c>
      <c r="T28" s="2337">
        <v>5000</v>
      </c>
      <c r="U28" s="2337">
        <v>0</v>
      </c>
      <c r="V28" s="2337">
        <v>0</v>
      </c>
      <c r="W28" s="2337">
        <v>52000</v>
      </c>
      <c r="X28" s="2337"/>
    </row>
    <row r="29" spans="1:24" ht="13.5" customHeight="1">
      <c r="A29" s="1902"/>
      <c r="B29" s="269">
        <v>24</v>
      </c>
      <c r="C29" s="269">
        <v>24</v>
      </c>
      <c r="D29" s="338" t="str">
        <f>'24- สสม'!F12</f>
        <v>โครงการเสริมสร้างสุขภาพภาคประชาชนและข่ายสุขภาพภาคในชุมชนอำเภอนครไทย ปีงบประมาณ 2557</v>
      </c>
      <c r="E29" s="464">
        <f>'24- สสม'!I89</f>
        <v>0</v>
      </c>
      <c r="F29" s="475">
        <f>'24- สสม'!J89</f>
        <v>0</v>
      </c>
      <c r="G29" s="476">
        <f>'24- สสม'!K89</f>
        <v>0</v>
      </c>
      <c r="H29" s="476">
        <f>'24- สสม'!L89</f>
        <v>0</v>
      </c>
      <c r="I29" s="476">
        <f>'24- สสม'!M89</f>
        <v>136654</v>
      </c>
      <c r="J29" s="476">
        <f>'24- สสม'!N89</f>
        <v>0</v>
      </c>
      <c r="K29" s="476">
        <f>'24- สสม'!O89</f>
        <v>0</v>
      </c>
      <c r="L29" s="476">
        <f>'24- สสม'!P89</f>
        <v>0</v>
      </c>
      <c r="M29" s="476">
        <f>'24- สสม'!Q89</f>
        <v>0</v>
      </c>
      <c r="N29" s="476">
        <f>'24- สสม'!R89</f>
        <v>0</v>
      </c>
      <c r="O29" s="476">
        <f>'24- สสม'!S89</f>
        <v>136654</v>
      </c>
      <c r="P29" s="190" t="s">
        <v>1854</v>
      </c>
      <c r="Q29" s="185"/>
      <c r="R29" s="186"/>
      <c r="S29" s="2337">
        <v>0</v>
      </c>
      <c r="T29" s="2337">
        <v>68174</v>
      </c>
      <c r="U29" s="2337">
        <v>0</v>
      </c>
      <c r="V29" s="2337">
        <v>0</v>
      </c>
      <c r="W29" s="2337">
        <v>60000</v>
      </c>
      <c r="X29" s="2337"/>
    </row>
    <row r="30" spans="1:24" ht="13.5" customHeight="1">
      <c r="A30" s="1902"/>
      <c r="B30" s="269">
        <v>25</v>
      </c>
      <c r="C30" s="269">
        <v>25</v>
      </c>
      <c r="D30" s="338" t="str">
        <f>'25-สวล&amp;อาชีว'!D9</f>
        <v>โครงการนครไทยร่วมใจลดภาวะโลกร้อน  ปีงบประมาณ  2557</v>
      </c>
      <c r="E30" s="464">
        <f>'25-สวล&amp;อาชีว'!G25</f>
        <v>0</v>
      </c>
      <c r="F30" s="475">
        <f>'25-สวล&amp;อาชีว'!H25</f>
        <v>0</v>
      </c>
      <c r="G30" s="476">
        <f>'25-สวล&amp;อาชีว'!I25</f>
        <v>0</v>
      </c>
      <c r="H30" s="476">
        <f>'25-สวล&amp;อาชีว'!J25</f>
        <v>0</v>
      </c>
      <c r="I30" s="476">
        <f>'25-สวล&amp;อาชีว'!K25</f>
        <v>0</v>
      </c>
      <c r="J30" s="476">
        <f>'25-สวล&amp;อาชีว'!L25</f>
        <v>0</v>
      </c>
      <c r="K30" s="478">
        <f>'25-สวล&amp;อาชีว'!M25</f>
        <v>210000</v>
      </c>
      <c r="L30" s="476">
        <f>'25-สวล&amp;อาชีว'!N25</f>
        <v>0</v>
      </c>
      <c r="M30" s="476">
        <f>'25-สวล&amp;อาชีว'!O25</f>
        <v>0</v>
      </c>
      <c r="N30" s="476">
        <f>'25-สวล&amp;อาชีว'!P25</f>
        <v>0</v>
      </c>
      <c r="O30" s="476">
        <f>'25-สวล&amp;อาชีว'!Q25</f>
        <v>210000</v>
      </c>
      <c r="P30" s="187"/>
      <c r="Q30" s="185"/>
      <c r="R30" s="186"/>
      <c r="S30" s="2337">
        <v>0</v>
      </c>
      <c r="T30" s="2337">
        <v>0</v>
      </c>
      <c r="U30" s="2337">
        <v>0</v>
      </c>
      <c r="V30" s="2337">
        <v>0</v>
      </c>
      <c r="W30" s="2337">
        <v>0</v>
      </c>
      <c r="X30" s="2337"/>
    </row>
    <row r="31" spans="1:24" ht="13.5" customHeight="1">
      <c r="A31" s="1902"/>
      <c r="B31" s="269">
        <v>26</v>
      </c>
      <c r="C31" s="269">
        <v>26</v>
      </c>
      <c r="D31" s="338" t="str">
        <f>'26เภสัช1'!D11</f>
        <v>โครงการพัฒนาพัฒนาระบบยา และระบบงานเภสัชกรรมปฐมภูมิ</v>
      </c>
      <c r="E31" s="464">
        <f>'26เภสัช1'!G43</f>
        <v>0</v>
      </c>
      <c r="F31" s="475">
        <f>'26เภสัช1'!H43</f>
        <v>0</v>
      </c>
      <c r="G31" s="475">
        <f>'26เภสัช1'!I43</f>
        <v>0</v>
      </c>
      <c r="H31" s="475">
        <f>'26เภสัช1'!J43</f>
        <v>0</v>
      </c>
      <c r="I31" s="475">
        <f>'26เภสัช1'!K43</f>
        <v>0</v>
      </c>
      <c r="J31" s="475">
        <f>'26เภสัช1'!L43</f>
        <v>0</v>
      </c>
      <c r="K31" s="475">
        <f>'26เภสัช1'!M43</f>
        <v>0</v>
      </c>
      <c r="L31" s="475">
        <f>'26เภสัช1'!N43</f>
        <v>16500</v>
      </c>
      <c r="M31" s="475">
        <f>'26เภสัช1'!O43</f>
        <v>0</v>
      </c>
      <c r="N31" s="475">
        <f>'26เภสัช1'!P43</f>
        <v>0</v>
      </c>
      <c r="O31" s="475">
        <f>'26เภสัช1'!Q43</f>
        <v>16500</v>
      </c>
      <c r="P31" s="187">
        <f>F29+I29</f>
        <v>136654</v>
      </c>
      <c r="Q31" s="185"/>
      <c r="R31" s="186"/>
      <c r="S31" s="2337">
        <v>0</v>
      </c>
      <c r="T31" s="2337">
        <v>0</v>
      </c>
      <c r="U31" s="2337">
        <v>0</v>
      </c>
      <c r="V31" s="2337">
        <v>0</v>
      </c>
      <c r="W31" s="2337">
        <v>0</v>
      </c>
      <c r="X31" s="2337"/>
    </row>
    <row r="32" spans="1:24" ht="13.5" customHeight="1">
      <c r="A32" s="1902"/>
      <c r="B32" s="269"/>
      <c r="C32" s="269">
        <v>27</v>
      </c>
      <c r="D32" s="338" t="str">
        <f>'27เภสัช2'!D9</f>
        <v>โครงการพัฒนาระบบการจัดซื้อและประสิทธิภาพคลังเวชภัณฑ์</v>
      </c>
      <c r="E32" s="464">
        <f>'27เภสัช2'!G23</f>
        <v>0</v>
      </c>
      <c r="F32" s="475">
        <f>'27เภสัช2'!H23</f>
        <v>0</v>
      </c>
      <c r="G32" s="475">
        <f>'27เภสัช2'!I23</f>
        <v>0</v>
      </c>
      <c r="H32" s="475">
        <f>'27เภสัช2'!J23</f>
        <v>0</v>
      </c>
      <c r="I32" s="475">
        <f>'27เภสัช2'!K23</f>
        <v>0</v>
      </c>
      <c r="J32" s="475">
        <f>'27เภสัช2'!L23</f>
        <v>0</v>
      </c>
      <c r="K32" s="475">
        <f>'27เภสัช2'!M23</f>
        <v>0</v>
      </c>
      <c r="L32" s="475">
        <f>'27เภสัช2'!N23</f>
        <v>0</v>
      </c>
      <c r="M32" s="475">
        <f>'27เภสัช2'!O23</f>
        <v>0</v>
      </c>
      <c r="N32" s="475">
        <f>'27เภสัช2'!P23</f>
        <v>0</v>
      </c>
      <c r="O32" s="475">
        <f>'27เภสัช2'!Q23</f>
        <v>0</v>
      </c>
      <c r="P32" s="187"/>
      <c r="Q32" s="185"/>
      <c r="R32" s="186"/>
      <c r="S32" s="2337">
        <v>0</v>
      </c>
      <c r="T32" s="2337">
        <v>0</v>
      </c>
      <c r="U32" s="2337">
        <v>0</v>
      </c>
      <c r="V32" s="2337">
        <v>0</v>
      </c>
      <c r="W32" s="2337">
        <v>0</v>
      </c>
      <c r="X32" s="2337"/>
    </row>
    <row r="33" spans="1:24" ht="13.5" customHeight="1">
      <c r="A33" s="1902"/>
      <c r="B33" s="269"/>
      <c r="C33" s="269">
        <v>28</v>
      </c>
      <c r="D33" s="338" t="str">
        <f>'28it1'!E8</f>
        <v>โครการพัฒนาระบบสารสนเทศตามแนวทางชุดข้อมูลแฟ้มมาตรฐาน</v>
      </c>
      <c r="E33" s="464">
        <f>'28it1'!G23</f>
        <v>0</v>
      </c>
      <c r="F33" s="475">
        <f>'28it1'!H23</f>
        <v>0</v>
      </c>
      <c r="G33" s="475">
        <f>'28it1'!I23</f>
        <v>0</v>
      </c>
      <c r="H33" s="475">
        <f>'28it1'!J23</f>
        <v>0</v>
      </c>
      <c r="I33" s="475">
        <f>'28it1'!K23</f>
        <v>0</v>
      </c>
      <c r="J33" s="475">
        <f>'28it1'!L23</f>
        <v>0</v>
      </c>
      <c r="K33" s="475">
        <f>'28it1'!M23</f>
        <v>0</v>
      </c>
      <c r="L33" s="475">
        <f>'28it1'!N23</f>
        <v>10400</v>
      </c>
      <c r="M33" s="475">
        <f>'28it1'!O23</f>
        <v>0</v>
      </c>
      <c r="N33" s="475">
        <f>'28it1'!P23</f>
        <v>0</v>
      </c>
      <c r="O33" s="475">
        <f>'28it1'!Q23</f>
        <v>10400</v>
      </c>
      <c r="P33" s="187"/>
      <c r="Q33" s="185"/>
      <c r="R33" s="186"/>
      <c r="S33" s="2337">
        <v>0</v>
      </c>
      <c r="T33" s="2337">
        <v>0</v>
      </c>
      <c r="U33" s="2337">
        <v>0</v>
      </c>
      <c r="V33" s="2337">
        <v>0</v>
      </c>
      <c r="W33" s="2337">
        <v>0</v>
      </c>
      <c r="X33" s="2337"/>
    </row>
    <row r="34" spans="1:24" ht="13.5" customHeight="1">
      <c r="A34" s="1902"/>
      <c r="B34" s="269"/>
      <c r="C34" s="269">
        <v>29</v>
      </c>
      <c r="D34" s="338" t="str">
        <f>'29it2'!D8</f>
        <v>โครงการพัฒนาระบบคอมพิวเตอร์และระบบสารสนเทศโรงพยาบาล</v>
      </c>
      <c r="E34" s="464">
        <f>'29it2'!G24</f>
        <v>0</v>
      </c>
      <c r="F34" s="475">
        <f>'29it2'!H24</f>
        <v>0</v>
      </c>
      <c r="G34" s="475">
        <f>'29it2'!I24</f>
        <v>0</v>
      </c>
      <c r="H34" s="475">
        <f>'29it2'!J24</f>
        <v>0</v>
      </c>
      <c r="I34" s="475">
        <f>'29it2'!K24</f>
        <v>0</v>
      </c>
      <c r="J34" s="475">
        <f>'29it2'!L24</f>
        <v>0</v>
      </c>
      <c r="K34" s="475">
        <f>'29it2'!M24</f>
        <v>0</v>
      </c>
      <c r="L34" s="475">
        <f>'29it2'!N24</f>
        <v>322000</v>
      </c>
      <c r="M34" s="475">
        <f>'29it2'!O24</f>
        <v>0</v>
      </c>
      <c r="N34" s="475">
        <f>'29it2'!P24</f>
        <v>0</v>
      </c>
      <c r="O34" s="475">
        <f>'29it2'!Q24</f>
        <v>322000</v>
      </c>
      <c r="P34" s="187"/>
      <c r="Q34" s="185"/>
      <c r="R34" s="186"/>
      <c r="S34" s="2337">
        <v>0</v>
      </c>
      <c r="T34" s="2337">
        <v>0</v>
      </c>
      <c r="U34" s="2337">
        <v>0</v>
      </c>
      <c r="V34" s="2337">
        <v>0</v>
      </c>
      <c r="W34" s="2337">
        <v>0</v>
      </c>
      <c r="X34" s="2337"/>
    </row>
    <row r="35" spans="1:24" ht="13.5" customHeight="1">
      <c r="A35" s="1902"/>
      <c r="B35" s="269">
        <v>27</v>
      </c>
      <c r="C35" s="269">
        <v>30</v>
      </c>
      <c r="D35" s="338" t="str">
        <f>'30แผนไทย'!D8</f>
        <v>โครงการพัฒนาการปฏิบัติงงานและการให้บริการทางการแพทย์แผนไทยและการแพทย์ทางเลือก</v>
      </c>
      <c r="E35" s="464">
        <f>'30แผนไทย'!G32</f>
        <v>0</v>
      </c>
      <c r="F35" s="475">
        <f>'30แผนไทย'!H32</f>
        <v>0</v>
      </c>
      <c r="G35" s="476">
        <f>'30แผนไทย'!I32</f>
        <v>0</v>
      </c>
      <c r="H35" s="476">
        <f>'30แผนไทย'!J32</f>
        <v>0</v>
      </c>
      <c r="I35" s="476">
        <f>'30แผนไทย'!K32</f>
        <v>29600</v>
      </c>
      <c r="J35" s="476">
        <f>'30แผนไทย'!L32</f>
        <v>0</v>
      </c>
      <c r="K35" s="476">
        <f>'30แผนไทย'!M32</f>
        <v>0</v>
      </c>
      <c r="L35" s="476">
        <f>'30แผนไทย'!N32</f>
        <v>12400</v>
      </c>
      <c r="M35" s="476">
        <f>'30แผนไทย'!O32</f>
        <v>0</v>
      </c>
      <c r="N35" s="476">
        <f>'30แผนไทย'!P32</f>
        <v>0</v>
      </c>
      <c r="O35" s="476">
        <f>'30แผนไทย'!Q32</f>
        <v>42000</v>
      </c>
      <c r="P35" s="187"/>
      <c r="Q35" s="185"/>
      <c r="R35" s="186"/>
      <c r="S35" s="2337">
        <v>0</v>
      </c>
      <c r="T35" s="2337">
        <v>0</v>
      </c>
      <c r="U35" s="2337">
        <v>0</v>
      </c>
      <c r="V35" s="2337">
        <v>0</v>
      </c>
      <c r="W35" s="2337">
        <v>29000</v>
      </c>
      <c r="X35" s="2337"/>
    </row>
    <row r="36" spans="1:24" ht="13.5" customHeight="1">
      <c r="A36" s="1907" t="s">
        <v>2622</v>
      </c>
      <c r="B36" s="269">
        <v>28</v>
      </c>
      <c r="C36" s="269">
        <v>31</v>
      </c>
      <c r="D36" s="338" t="str">
        <f>'31-UC-nk1'!D10</f>
        <v>ส่งเสริมสนับสนุนการพัฒนาการจัดบริการปฐมภูมิแบบบูรณาการ อำเภอนครไทย ปี 2557</v>
      </c>
      <c r="E36" s="464">
        <f>'31-UC-nk1'!G50</f>
        <v>0</v>
      </c>
      <c r="F36" s="475">
        <f>'31-UC-nk1'!H50</f>
        <v>0</v>
      </c>
      <c r="G36" s="474">
        <f>'31-UC-nk1'!I50</f>
        <v>0</v>
      </c>
      <c r="H36" s="474">
        <f>'31-UC-nk1'!J50</f>
        <v>0</v>
      </c>
      <c r="I36" s="474">
        <f>'31-UC-nk1'!K50</f>
        <v>0</v>
      </c>
      <c r="J36" s="474">
        <f>'31-UC-nk1'!L50</f>
        <v>0</v>
      </c>
      <c r="K36" s="474">
        <f>'31-UC-nk1'!M50</f>
        <v>0</v>
      </c>
      <c r="L36" s="474">
        <f>'31-UC-nk1'!N50</f>
        <v>0</v>
      </c>
      <c r="M36" s="474">
        <f>'31-UC-nk1'!O50</f>
        <v>0</v>
      </c>
      <c r="N36" s="474">
        <f>'31-UC-nk1'!P50</f>
        <v>10500</v>
      </c>
      <c r="O36" s="474">
        <f>'31-UC-nk1'!Q50</f>
        <v>10500</v>
      </c>
      <c r="P36" s="177">
        <f>'31-UC-nk1'!R50</f>
        <v>0</v>
      </c>
      <c r="Q36" s="185"/>
      <c r="R36" s="186"/>
      <c r="S36" s="2337">
        <v>0</v>
      </c>
      <c r="T36" s="2337">
        <v>0</v>
      </c>
      <c r="U36" s="2337">
        <v>0</v>
      </c>
      <c r="V36" s="2337">
        <v>0</v>
      </c>
      <c r="W36" s="2337">
        <v>0</v>
      </c>
      <c r="X36" s="2337"/>
    </row>
    <row r="37" spans="1:24" ht="13.5" customHeight="1">
      <c r="A37" s="1907"/>
      <c r="B37" s="269">
        <v>29</v>
      </c>
      <c r="C37" s="269">
        <v>32</v>
      </c>
      <c r="D37" s="338" t="str">
        <f>'32-HRM1'!D12</f>
        <v>โครงการพัฒนาสมรรถนะบุคลากร ปี 2557</v>
      </c>
      <c r="E37" s="464">
        <f>'32-HRM1'!H121</f>
        <v>12000</v>
      </c>
      <c r="F37" s="475">
        <f>'32-HRM1'!I121</f>
        <v>0</v>
      </c>
      <c r="G37" s="475">
        <f>'32-HRM1'!J121</f>
        <v>0</v>
      </c>
      <c r="H37" s="475">
        <f>'32-HRM1'!K121</f>
        <v>0</v>
      </c>
      <c r="I37" s="475">
        <f>'32-HRM1'!L121</f>
        <v>0</v>
      </c>
      <c r="J37" s="475">
        <f>'32-HRM1'!M121</f>
        <v>0</v>
      </c>
      <c r="K37" s="475">
        <f>'32-HRM1'!N121</f>
        <v>0</v>
      </c>
      <c r="L37" s="475">
        <f>'32-HRM1'!O121</f>
        <v>267100</v>
      </c>
      <c r="M37" s="475">
        <f>'32-HRM1'!P121</f>
        <v>0</v>
      </c>
      <c r="N37" s="475">
        <f>'32-HRM1'!Q121</f>
        <v>562000</v>
      </c>
      <c r="O37" s="476">
        <f>'32-HRM1'!R121</f>
        <v>841100</v>
      </c>
      <c r="P37" s="187" t="s">
        <v>2618</v>
      </c>
      <c r="Q37" s="185"/>
      <c r="R37" s="186"/>
      <c r="S37" s="2337">
        <v>12000</v>
      </c>
      <c r="T37" s="2337">
        <v>0</v>
      </c>
      <c r="U37" s="2337">
        <v>0</v>
      </c>
      <c r="V37" s="2337">
        <v>0</v>
      </c>
      <c r="W37" s="2337">
        <v>0</v>
      </c>
      <c r="X37" s="2337"/>
    </row>
    <row r="38" spans="1:24" ht="24.75" customHeight="1">
      <c r="A38" s="1907"/>
      <c r="B38" s="269"/>
      <c r="C38" s="269"/>
      <c r="D38" s="338"/>
      <c r="E38" s="464"/>
      <c r="F38" s="475"/>
      <c r="G38" s="475"/>
      <c r="H38" s="475"/>
      <c r="I38" s="475"/>
      <c r="J38" s="475"/>
      <c r="K38" s="475"/>
      <c r="L38" s="475"/>
      <c r="M38" s="475"/>
      <c r="N38" s="475"/>
      <c r="O38" s="476"/>
      <c r="P38" s="187"/>
      <c r="Q38" s="185"/>
      <c r="R38" s="186"/>
      <c r="S38" s="2337"/>
      <c r="T38" s="2337"/>
      <c r="U38" s="2337"/>
      <c r="V38" s="2337"/>
      <c r="W38" s="2337"/>
      <c r="X38" s="2337"/>
    </row>
    <row r="39" spans="1:24" ht="13.5" customHeight="1">
      <c r="A39" s="1907"/>
      <c r="B39" s="269">
        <v>30</v>
      </c>
      <c r="C39" s="269">
        <v>33</v>
      </c>
      <c r="D39" s="338" t="str">
        <f>'33-งานยุทธศาสตร์'!D11</f>
        <v>การพัฒนาคุณภาพการปฏิบัติงานตามแผนยุทธศาสตร์สาธารณสุข ปี 2557</v>
      </c>
      <c r="E39" s="464">
        <f>'33-งานยุทธศาสตร์'!G22</f>
        <v>0</v>
      </c>
      <c r="F39" s="475">
        <f>'33-งานยุทธศาสตร์'!H22</f>
        <v>0</v>
      </c>
      <c r="G39" s="476">
        <f>'33-งานยุทธศาสตร์'!I22</f>
        <v>0</v>
      </c>
      <c r="H39" s="476">
        <f>'33-งานยุทธศาสตร์'!J22</f>
        <v>0</v>
      </c>
      <c r="I39" s="476">
        <f>'33-งานยุทธศาสตร์'!K22</f>
        <v>0</v>
      </c>
      <c r="J39" s="476">
        <f>'33-งานยุทธศาสตร์'!L22</f>
        <v>0</v>
      </c>
      <c r="K39" s="476">
        <f>'33-งานยุทธศาสตร์'!M22</f>
        <v>0</v>
      </c>
      <c r="L39" s="476">
        <f>'33-งานยุทธศาสตร์'!N22</f>
        <v>44000</v>
      </c>
      <c r="M39" s="476">
        <f>'33-งานยุทธศาสตร์'!O22</f>
        <v>0</v>
      </c>
      <c r="N39" s="476">
        <f>'33-งานยุทธศาสตร์'!P22</f>
        <v>0</v>
      </c>
      <c r="O39" s="476">
        <f>'33-งานยุทธศาสตร์'!Q22</f>
        <v>44000</v>
      </c>
      <c r="P39" s="187"/>
      <c r="Q39" s="185"/>
      <c r="R39" s="186"/>
      <c r="S39" s="2337">
        <v>0</v>
      </c>
      <c r="T39" s="2337">
        <v>0</v>
      </c>
      <c r="U39" s="2337">
        <v>0</v>
      </c>
      <c r="V39" s="2337">
        <v>0</v>
      </c>
      <c r="W39" s="2337">
        <v>0</v>
      </c>
      <c r="X39" s="2337"/>
    </row>
    <row r="40" spans="1:24" ht="13.5" customHeight="1">
      <c r="A40" s="1907"/>
      <c r="B40" s="269">
        <v>31</v>
      </c>
      <c r="C40" s="269">
        <v>34</v>
      </c>
      <c r="D40" s="338" t="str">
        <f>'34-ตรวจสอบภายใน'!D12</f>
        <v>พัฒนาการบริหารจัดการภายในเครือข่ายสุขภาพอำเภอนครไทย</v>
      </c>
      <c r="E40" s="353">
        <f>'34-ตรวจสอบภายใน'!G47</f>
        <v>0</v>
      </c>
      <c r="F40" s="325">
        <f>'34-ตรวจสอบภายใน'!H47</f>
        <v>0</v>
      </c>
      <c r="G40" s="273">
        <f>'34-ตรวจสอบภายใน'!I47</f>
        <v>0</v>
      </c>
      <c r="H40" s="273">
        <f>'34-ตรวจสอบภายใน'!J47</f>
        <v>0</v>
      </c>
      <c r="I40" s="273">
        <f>'34-ตรวจสอบภายใน'!K47</f>
        <v>0</v>
      </c>
      <c r="J40" s="404">
        <f>'34-ตรวจสอบภายใน'!L47</f>
        <v>0</v>
      </c>
      <c r="K40" s="273">
        <f>'34-ตรวจสอบภายใน'!M47</f>
        <v>0</v>
      </c>
      <c r="L40" s="273">
        <f>'34-ตรวจสอบภายใน'!N47</f>
        <v>13600</v>
      </c>
      <c r="M40" s="273">
        <f>'34-ตรวจสอบภายใน'!O47</f>
        <v>0</v>
      </c>
      <c r="N40" s="273">
        <f>'34-ตรวจสอบภายใน'!P47</f>
        <v>0</v>
      </c>
      <c r="O40" s="273">
        <f>'34-ตรวจสอบภายใน'!Q47</f>
        <v>13600</v>
      </c>
      <c r="P40" s="187"/>
      <c r="Q40" s="185"/>
      <c r="R40" s="186"/>
      <c r="S40" s="2337">
        <v>0</v>
      </c>
      <c r="T40" s="2337">
        <v>0</v>
      </c>
      <c r="U40" s="2337">
        <v>0</v>
      </c>
      <c r="V40" s="2337">
        <v>0</v>
      </c>
      <c r="W40" s="2337">
        <v>0</v>
      </c>
      <c r="X40" s="2337"/>
    </row>
    <row r="41" spans="1:24" ht="13.5" customHeight="1">
      <c r="A41" s="274"/>
      <c r="B41" s="269">
        <v>32</v>
      </c>
      <c r="C41" s="269">
        <v>35</v>
      </c>
      <c r="D41" s="338" t="str">
        <f>'35ประกัน&amp;เวชระเบียน'!D9</f>
        <v>โครงการพัฒนาความสมบูรณ์ข้อมูลหลักประกันสุขภาพอำเภอนครไทย</v>
      </c>
      <c r="E41" s="353">
        <f>'35ประกัน&amp;เวชระเบียน'!G56</f>
        <v>0</v>
      </c>
      <c r="F41" s="325">
        <f>'35ประกัน&amp;เวชระเบียน'!H56</f>
        <v>0</v>
      </c>
      <c r="G41" s="273">
        <f>'35ประกัน&amp;เวชระเบียน'!I56</f>
        <v>0</v>
      </c>
      <c r="H41" s="273">
        <f>'35ประกัน&amp;เวชระเบียน'!J56</f>
        <v>0</v>
      </c>
      <c r="I41" s="273">
        <f>'35ประกัน&amp;เวชระเบียน'!K56</f>
        <v>0</v>
      </c>
      <c r="J41" s="404">
        <f>'35ประกัน&amp;เวชระเบียน'!L56</f>
        <v>0</v>
      </c>
      <c r="K41" s="273">
        <f>'35ประกัน&amp;เวชระเบียน'!M56</f>
        <v>0</v>
      </c>
      <c r="L41" s="273">
        <f>'35ประกัน&amp;เวชระเบียน'!N56</f>
        <v>0</v>
      </c>
      <c r="M41" s="273">
        <f>'35ประกัน&amp;เวชระเบียน'!O56</f>
        <v>0</v>
      </c>
      <c r="N41" s="273">
        <f>'35ประกัน&amp;เวชระเบียน'!P56</f>
        <v>900</v>
      </c>
      <c r="O41" s="273">
        <f>'35ประกัน&amp;เวชระเบียน'!Q56</f>
        <v>900</v>
      </c>
      <c r="P41" s="187" t="s">
        <v>2617</v>
      </c>
      <c r="Q41" s="185"/>
      <c r="R41" s="186"/>
      <c r="S41" s="2337">
        <v>0</v>
      </c>
      <c r="T41" s="2337">
        <v>0</v>
      </c>
      <c r="U41" s="2337">
        <v>0</v>
      </c>
      <c r="V41" s="2337">
        <v>0</v>
      </c>
      <c r="W41" s="2337">
        <v>0</v>
      </c>
      <c r="X41" s="2337"/>
    </row>
    <row r="42" spans="1:24" s="194" customFormat="1" ht="13.5" customHeight="1">
      <c r="A42" s="1905" t="s">
        <v>3268</v>
      </c>
      <c r="B42" s="1905"/>
      <c r="C42" s="1905"/>
      <c r="D42" s="1905"/>
      <c r="E42" s="321">
        <f>SUM(E6:E41)</f>
        <v>94850</v>
      </c>
      <c r="F42" s="321">
        <f t="shared" ref="F42:O42" si="1">SUM(F6:F41)</f>
        <v>557124</v>
      </c>
      <c r="G42" s="321">
        <f t="shared" si="1"/>
        <v>15000</v>
      </c>
      <c r="H42" s="321">
        <f>SUM(H6:H41)</f>
        <v>301112</v>
      </c>
      <c r="I42" s="321">
        <f>SUM(I6:I41)</f>
        <v>770639</v>
      </c>
      <c r="J42" s="321">
        <f t="shared" si="1"/>
        <v>2247934</v>
      </c>
      <c r="K42" s="321">
        <f t="shared" si="1"/>
        <v>210000</v>
      </c>
      <c r="L42" s="321">
        <f t="shared" si="1"/>
        <v>863500</v>
      </c>
      <c r="M42" s="321">
        <f t="shared" si="1"/>
        <v>0</v>
      </c>
      <c r="N42" s="321">
        <f t="shared" si="1"/>
        <v>682784</v>
      </c>
      <c r="O42" s="321">
        <f t="shared" si="1"/>
        <v>5641995</v>
      </c>
      <c r="P42" s="191"/>
      <c r="Q42" s="192"/>
      <c r="R42" s="193"/>
      <c r="S42" s="2339">
        <v>95000</v>
      </c>
      <c r="T42" s="2339">
        <v>557124</v>
      </c>
      <c r="U42" s="2339">
        <v>15000</v>
      </c>
      <c r="V42" s="2339">
        <v>301112</v>
      </c>
      <c r="W42" s="2339">
        <v>770639</v>
      </c>
      <c r="X42" s="2339"/>
    </row>
    <row r="43" spans="1:24" s="198" customFormat="1" ht="13.5" customHeight="1">
      <c r="A43" s="275"/>
      <c r="B43" s="275"/>
      <c r="C43" s="366"/>
      <c r="D43" s="369"/>
      <c r="E43" s="354"/>
      <c r="F43" s="326"/>
      <c r="G43" s="276"/>
      <c r="H43" s="276"/>
      <c r="I43" s="276"/>
      <c r="J43" s="405"/>
      <c r="K43" s="276"/>
      <c r="L43" s="276"/>
      <c r="M43" s="276"/>
      <c r="N43" s="276"/>
      <c r="O43" s="276"/>
      <c r="P43" s="195"/>
      <c r="Q43" s="196"/>
      <c r="R43" s="197"/>
      <c r="S43" s="2340"/>
      <c r="T43" s="2340"/>
      <c r="U43" s="2340"/>
      <c r="V43" s="2340"/>
      <c r="W43" s="2340"/>
      <c r="X43" s="2340"/>
    </row>
    <row r="44" spans="1:24" s="198" customFormat="1" ht="13.5" customHeight="1">
      <c r="A44" s="275"/>
      <c r="B44" s="275"/>
      <c r="C44" s="366"/>
      <c r="D44" s="359"/>
      <c r="E44" s="354"/>
      <c r="F44" s="326"/>
      <c r="G44" s="276"/>
      <c r="H44" s="276"/>
      <c r="I44" s="276"/>
      <c r="J44" s="405"/>
      <c r="K44" s="276"/>
      <c r="L44" s="276"/>
      <c r="M44" s="276"/>
      <c r="N44" s="276"/>
      <c r="O44" s="276"/>
      <c r="P44" s="195"/>
      <c r="Q44" s="196"/>
      <c r="R44" s="197"/>
      <c r="S44" s="2340"/>
      <c r="T44" s="2340"/>
      <c r="U44" s="2340"/>
      <c r="V44" s="2340"/>
      <c r="W44" s="2340"/>
      <c r="X44" s="2340"/>
    </row>
    <row r="45" spans="1:24" s="181" customFormat="1" ht="13.5" customHeight="1">
      <c r="A45" s="1906" t="s">
        <v>3266</v>
      </c>
      <c r="B45" s="1906"/>
      <c r="C45" s="1906"/>
      <c r="D45" s="1906"/>
      <c r="E45" s="355" t="s">
        <v>3743</v>
      </c>
      <c r="F45" s="327" t="s">
        <v>997</v>
      </c>
      <c r="G45" s="152" t="s">
        <v>2570</v>
      </c>
      <c r="H45" s="152" t="s">
        <v>998</v>
      </c>
      <c r="I45" s="152" t="s">
        <v>3285</v>
      </c>
      <c r="J45" s="406" t="s">
        <v>960</v>
      </c>
      <c r="K45" s="152" t="s">
        <v>961</v>
      </c>
      <c r="L45" s="152" t="s">
        <v>22</v>
      </c>
      <c r="M45" s="152" t="s">
        <v>501</v>
      </c>
      <c r="N45" s="153" t="s">
        <v>1933</v>
      </c>
      <c r="O45" s="152" t="s">
        <v>872</v>
      </c>
      <c r="P45" s="182"/>
      <c r="Q45" s="183"/>
      <c r="R45" s="183"/>
      <c r="S45" s="2341" t="s">
        <v>3743</v>
      </c>
      <c r="T45" s="2333" t="s">
        <v>997</v>
      </c>
      <c r="U45" s="2333" t="s">
        <v>2570</v>
      </c>
      <c r="V45" s="2333" t="s">
        <v>998</v>
      </c>
      <c r="W45" s="2333" t="s">
        <v>3285</v>
      </c>
      <c r="X45" s="2333"/>
    </row>
    <row r="46" spans="1:24" ht="13.5" customHeight="1">
      <c r="A46" s="1904" t="s">
        <v>2861</v>
      </c>
      <c r="B46" s="269">
        <v>1</v>
      </c>
      <c r="C46" s="269">
        <v>36</v>
      </c>
      <c r="D46" s="362" t="str">
        <f>'36 บริหารการพยาบาล'!D9</f>
        <v>พัฒนาระบบการบริหารการพยาบาลสู่ความเป็นเลิศ</v>
      </c>
      <c r="E46" s="363">
        <f>'36 บริหารการพยาบาล'!G53</f>
        <v>0</v>
      </c>
      <c r="F46" s="267">
        <f>'36 บริหารการพยาบาล'!H53</f>
        <v>0</v>
      </c>
      <c r="G46" s="273">
        <f>'36 บริหารการพยาบาล'!I53</f>
        <v>0</v>
      </c>
      <c r="H46" s="273">
        <f>'36 บริหารการพยาบาล'!J53</f>
        <v>0</v>
      </c>
      <c r="I46" s="273">
        <f>'36 บริหารการพยาบาล'!K53</f>
        <v>0</v>
      </c>
      <c r="J46" s="404">
        <f>'36 บริหารการพยาบาล'!L53</f>
        <v>0</v>
      </c>
      <c r="K46" s="273">
        <f>'36 บริหารการพยาบาล'!M53</f>
        <v>0</v>
      </c>
      <c r="L46" s="273">
        <f>'36 บริหารการพยาบาล'!N53</f>
        <v>26200</v>
      </c>
      <c r="M46" s="273">
        <f>'36 บริหารการพยาบาล'!O53</f>
        <v>0</v>
      </c>
      <c r="N46" s="273">
        <f>'36 บริหารการพยาบาล'!P53</f>
        <v>0</v>
      </c>
      <c r="O46" s="273">
        <f>'36 บริหารการพยาบาล'!Q53</f>
        <v>26200</v>
      </c>
      <c r="P46" s="187"/>
      <c r="Q46" s="185"/>
      <c r="R46" s="186"/>
      <c r="S46" s="2337">
        <v>0</v>
      </c>
      <c r="T46" s="2337">
        <v>0</v>
      </c>
      <c r="U46" s="2337">
        <v>0</v>
      </c>
      <c r="V46" s="2337">
        <v>0</v>
      </c>
      <c r="W46" s="2337">
        <v>0</v>
      </c>
      <c r="X46" s="2337"/>
    </row>
    <row r="47" spans="1:24" ht="13.5" customHeight="1">
      <c r="A47" s="1904"/>
      <c r="B47" s="269">
        <v>2</v>
      </c>
      <c r="C47" s="269">
        <v>37</v>
      </c>
      <c r="D47" s="362" t="str">
        <f>'37QA'!D9</f>
        <v>การประเมินมาตรฐาน QA.สภาการพยาบาล / HA.</v>
      </c>
      <c r="E47" s="363">
        <f>'37QA'!G53</f>
        <v>0</v>
      </c>
      <c r="F47" s="267">
        <f>'37QA'!H53</f>
        <v>0</v>
      </c>
      <c r="G47" s="277">
        <f>'37QA'!I53</f>
        <v>0</v>
      </c>
      <c r="H47" s="277">
        <f>'37QA'!J53</f>
        <v>0</v>
      </c>
      <c r="I47" s="277">
        <f>'37QA'!K53</f>
        <v>0</v>
      </c>
      <c r="J47" s="407">
        <f>'37QA'!L53</f>
        <v>0</v>
      </c>
      <c r="K47" s="277">
        <f>'37QA'!M53</f>
        <v>0</v>
      </c>
      <c r="L47" s="277">
        <f>'37QA'!N53</f>
        <v>42600</v>
      </c>
      <c r="M47" s="277">
        <f>'37QA'!O53</f>
        <v>0</v>
      </c>
      <c r="N47" s="277">
        <f>'37QA'!P53</f>
        <v>0</v>
      </c>
      <c r="O47" s="277">
        <f>'37QA'!Q53</f>
        <v>42600</v>
      </c>
      <c r="P47" s="187"/>
      <c r="Q47" s="185"/>
      <c r="R47" s="186"/>
      <c r="S47" s="2337">
        <v>0</v>
      </c>
      <c r="T47" s="2337">
        <v>0</v>
      </c>
      <c r="U47" s="2337">
        <v>0</v>
      </c>
      <c r="V47" s="2337">
        <v>0</v>
      </c>
      <c r="W47" s="2337">
        <v>0</v>
      </c>
      <c r="X47" s="2337"/>
    </row>
    <row r="48" spans="1:24" ht="13.5" customHeight="1">
      <c r="A48" s="1904"/>
      <c r="B48" s="269">
        <v>3</v>
      </c>
      <c r="C48" s="269">
        <v>38</v>
      </c>
      <c r="D48" s="362" t="str">
        <f>'38HA'!D8</f>
        <v>Re - accreditation HA. - HPH</v>
      </c>
      <c r="E48" s="363">
        <f>'38HA'!G51</f>
        <v>0</v>
      </c>
      <c r="F48" s="267">
        <f>'38HA'!H51</f>
        <v>0</v>
      </c>
      <c r="G48" s="267">
        <f>'38HA'!I51</f>
        <v>0</v>
      </c>
      <c r="H48" s="267">
        <f>'38HA'!J51</f>
        <v>0</v>
      </c>
      <c r="I48" s="267">
        <f>'38HA'!K51</f>
        <v>0</v>
      </c>
      <c r="J48" s="312">
        <f>'38HA'!L51</f>
        <v>0</v>
      </c>
      <c r="K48" s="267">
        <f>'38HA'!M51</f>
        <v>0</v>
      </c>
      <c r="L48" s="267">
        <f>'38HA'!N51</f>
        <v>66250</v>
      </c>
      <c r="M48" s="267">
        <f>'38HA'!O51</f>
        <v>0</v>
      </c>
      <c r="N48" s="267">
        <f>'38HA'!P51</f>
        <v>90000</v>
      </c>
      <c r="O48" s="267">
        <f>'38HA'!Q51</f>
        <v>156250</v>
      </c>
      <c r="P48" s="177" t="s">
        <v>2559</v>
      </c>
      <c r="S48" s="2331">
        <v>0</v>
      </c>
      <c r="T48" s="2331">
        <v>0</v>
      </c>
      <c r="U48" s="2331">
        <v>0</v>
      </c>
      <c r="V48" s="2331">
        <v>0</v>
      </c>
      <c r="W48" s="2331">
        <v>0</v>
      </c>
    </row>
    <row r="49" spans="1:24" ht="13.5" customHeight="1">
      <c r="A49" s="1904"/>
      <c r="B49" s="269">
        <v>4</v>
      </c>
      <c r="C49" s="269">
        <v>39</v>
      </c>
      <c r="D49" s="360" t="str">
        <f>'39 คุณภาพ'!D8</f>
        <v>มหกรรมคุณภาพเฉลิมพระเกียรติ อำเภอนครไทย</v>
      </c>
      <c r="E49" s="319">
        <f>'39 คุณภาพ'!G25</f>
        <v>0</v>
      </c>
      <c r="F49" s="267">
        <f>'39 คุณภาพ'!H25</f>
        <v>0</v>
      </c>
      <c r="G49" s="267">
        <f>'39 คุณภาพ'!I25</f>
        <v>0</v>
      </c>
      <c r="H49" s="267">
        <f>'39 คุณภาพ'!J25</f>
        <v>0</v>
      </c>
      <c r="I49" s="267">
        <f>'39 คุณภาพ'!K25</f>
        <v>0</v>
      </c>
      <c r="J49" s="312">
        <f>'39 คุณภาพ'!L25</f>
        <v>0</v>
      </c>
      <c r="K49" s="267">
        <f>'39 คุณภาพ'!M25</f>
        <v>0</v>
      </c>
      <c r="L49" s="267">
        <f>'39 คุณภาพ'!N25</f>
        <v>132200</v>
      </c>
      <c r="M49" s="267">
        <f>'39 คุณภาพ'!O25</f>
        <v>0</v>
      </c>
      <c r="N49" s="267">
        <f>'39 คุณภาพ'!P25</f>
        <v>0</v>
      </c>
      <c r="O49" s="267">
        <f>'39 คุณภาพ'!Q25</f>
        <v>132200</v>
      </c>
      <c r="S49" s="2331">
        <v>0</v>
      </c>
      <c r="T49" s="2331">
        <v>0</v>
      </c>
      <c r="U49" s="2331">
        <v>0</v>
      </c>
      <c r="V49" s="2331">
        <v>0</v>
      </c>
      <c r="W49" s="2331">
        <v>0</v>
      </c>
    </row>
    <row r="50" spans="1:24" ht="13.5" customHeight="1">
      <c r="A50" s="1904"/>
      <c r="B50" s="269">
        <v>5</v>
      </c>
      <c r="C50" s="269">
        <v>40</v>
      </c>
      <c r="D50" s="360" t="str">
        <f>'40ITnurse'!D9</f>
        <v>พัฒนาระบบสารสนเทศทางการพยาบาล (Central Data)</v>
      </c>
      <c r="E50" s="319">
        <f>'40ITnurse'!G24</f>
        <v>0</v>
      </c>
      <c r="F50" s="267">
        <f>'40ITnurse'!H24</f>
        <v>0</v>
      </c>
      <c r="G50" s="267">
        <f>'40ITnurse'!I24</f>
        <v>0</v>
      </c>
      <c r="H50" s="267">
        <f>'40ITnurse'!J24</f>
        <v>0</v>
      </c>
      <c r="I50" s="267">
        <f>'40ITnurse'!K24</f>
        <v>0</v>
      </c>
      <c r="J50" s="312">
        <f>'40ITnurse'!L24</f>
        <v>0</v>
      </c>
      <c r="K50" s="267">
        <f>'40ITnurse'!M24</f>
        <v>0</v>
      </c>
      <c r="L50" s="267">
        <f>'40ITnurse'!N24</f>
        <v>2250</v>
      </c>
      <c r="M50" s="267">
        <f>'40ITnurse'!O24</f>
        <v>0</v>
      </c>
      <c r="N50" s="267">
        <f>'40ITnurse'!P24</f>
        <v>0</v>
      </c>
      <c r="O50" s="267">
        <f>'40ITnurse'!Q24</f>
        <v>2250</v>
      </c>
      <c r="S50" s="2331">
        <v>0</v>
      </c>
      <c r="T50" s="2331">
        <v>0</v>
      </c>
      <c r="U50" s="2331">
        <v>0</v>
      </c>
      <c r="V50" s="2331">
        <v>0</v>
      </c>
      <c r="W50" s="2331">
        <v>0</v>
      </c>
    </row>
    <row r="51" spans="1:24" ht="13.5" customHeight="1">
      <c r="A51" s="1904"/>
      <c r="B51" s="269">
        <v>6</v>
      </c>
      <c r="C51" s="269">
        <v>41</v>
      </c>
      <c r="D51" s="362" t="str">
        <f>'41ปฏิบัติการพยาบาล'!D9</f>
        <v>การพัฒนาระบบการปฏิบัติการพยาบาลให้เป็นไปตามมาตรฐานวิชาชีพ และแผนบริการสุขภาพ</v>
      </c>
      <c r="E51" s="363">
        <f>'41ปฏิบัติการพยาบาล'!G74</f>
        <v>0</v>
      </c>
      <c r="F51" s="267">
        <f>'41ปฏิบัติการพยาบาล'!H74</f>
        <v>0</v>
      </c>
      <c r="G51" s="267">
        <f>'41ปฏิบัติการพยาบาล'!I74</f>
        <v>0</v>
      </c>
      <c r="H51" s="267">
        <f>'41ปฏิบัติการพยาบาล'!J74</f>
        <v>0</v>
      </c>
      <c r="I51" s="267">
        <f>'41ปฏิบัติการพยาบาล'!K74</f>
        <v>0</v>
      </c>
      <c r="J51" s="312">
        <f>'41ปฏิบัติการพยาบาล'!L74</f>
        <v>0</v>
      </c>
      <c r="K51" s="267">
        <f>'41ปฏิบัติการพยาบาล'!M74</f>
        <v>0</v>
      </c>
      <c r="L51" s="267">
        <f>'41ปฏิบัติการพยาบาล'!N74</f>
        <v>1500</v>
      </c>
      <c r="M51" s="267">
        <f>'41ปฏิบัติการพยาบาล'!O74</f>
        <v>0</v>
      </c>
      <c r="N51" s="267">
        <f>'41ปฏิบัติการพยาบาล'!P74</f>
        <v>0</v>
      </c>
      <c r="O51" s="267">
        <f>'41ปฏิบัติการพยาบาล'!Q74</f>
        <v>1500</v>
      </c>
      <c r="S51" s="2331">
        <v>1500</v>
      </c>
      <c r="T51" s="2331">
        <v>0</v>
      </c>
      <c r="U51" s="2331">
        <v>0</v>
      </c>
      <c r="V51" s="2331">
        <v>0</v>
      </c>
      <c r="W51" s="2331">
        <v>0</v>
      </c>
    </row>
    <row r="52" spans="1:24" ht="13.5" customHeight="1">
      <c r="A52" s="1904"/>
      <c r="B52" s="269">
        <v>7</v>
      </c>
      <c r="C52" s="269">
        <v>42</v>
      </c>
      <c r="D52" s="362" t="str">
        <f>'42วิชาการพยาบาล'!D10</f>
        <v>การส่งเสริมสนับสนุนพัฒนางานด้านวิชาการ</v>
      </c>
      <c r="E52" s="363">
        <f>'42วิชาการพยาบาล'!G56</f>
        <v>305150</v>
      </c>
      <c r="F52" s="267">
        <f>'42วิชาการพยาบาล'!H56</f>
        <v>0</v>
      </c>
      <c r="G52" s="267">
        <f>'42วิชาการพยาบาล'!I56</f>
        <v>0</v>
      </c>
      <c r="H52" s="267">
        <f>'42วิชาการพยาบาล'!J56</f>
        <v>0</v>
      </c>
      <c r="I52" s="267">
        <f>'42วิชาการพยาบาล'!K56</f>
        <v>0</v>
      </c>
      <c r="J52" s="312">
        <f>'42วิชาการพยาบาล'!L56</f>
        <v>0</v>
      </c>
      <c r="K52" s="267">
        <f>'42วิชาการพยาบาล'!M56</f>
        <v>0</v>
      </c>
      <c r="L52" s="267">
        <f>'42วิชาการพยาบาล'!N56</f>
        <v>43800</v>
      </c>
      <c r="M52" s="267">
        <f>'42วิชาการพยาบาล'!O56</f>
        <v>0</v>
      </c>
      <c r="N52" s="267">
        <f>'42วิชาการพยาบาล'!P56</f>
        <v>0</v>
      </c>
      <c r="O52" s="267">
        <f>'42วิชาการพยาบาล'!Q56</f>
        <v>348950</v>
      </c>
      <c r="S52" s="2331">
        <v>66250</v>
      </c>
      <c r="T52" s="2331">
        <v>0</v>
      </c>
      <c r="U52" s="2331">
        <v>0</v>
      </c>
      <c r="V52" s="2331">
        <v>0</v>
      </c>
      <c r="W52" s="2331">
        <v>0</v>
      </c>
    </row>
    <row r="53" spans="1:24" ht="13.5" customHeight="1">
      <c r="A53" s="1904"/>
      <c r="B53" s="269">
        <v>8</v>
      </c>
      <c r="C53" s="269">
        <v>43</v>
      </c>
      <c r="D53" s="360" t="str">
        <f>'43good practice'!D9</f>
        <v xml:space="preserve"> แลกเปลี่ยน เรียนรู้ Good Practice  </v>
      </c>
      <c r="E53" s="319">
        <f>'43good practice'!G27</f>
        <v>0</v>
      </c>
      <c r="F53" s="267">
        <f>'43good practice'!H27</f>
        <v>0</v>
      </c>
      <c r="G53" s="267">
        <f>'43good practice'!I27</f>
        <v>0</v>
      </c>
      <c r="H53" s="267">
        <f>'43good practice'!J27</f>
        <v>0</v>
      </c>
      <c r="I53" s="267">
        <f>'43good practice'!K27</f>
        <v>0</v>
      </c>
      <c r="J53" s="312">
        <f>'43good practice'!L27</f>
        <v>0</v>
      </c>
      <c r="K53" s="267">
        <f>'43good practice'!M27</f>
        <v>0</v>
      </c>
      <c r="L53" s="267">
        <f>'43good practice'!N27</f>
        <v>0</v>
      </c>
      <c r="M53" s="267">
        <f>'43good practice'!O27</f>
        <v>0</v>
      </c>
      <c r="N53" s="267">
        <f>'43good practice'!P27</f>
        <v>0</v>
      </c>
      <c r="O53" s="267">
        <f>'43good practice'!Q27</f>
        <v>0</v>
      </c>
      <c r="S53" s="2331">
        <v>0</v>
      </c>
      <c r="T53" s="2331">
        <v>0</v>
      </c>
      <c r="U53" s="2331">
        <v>0</v>
      </c>
      <c r="V53" s="2331">
        <v>0</v>
      </c>
      <c r="W53" s="2331">
        <v>0</v>
      </c>
    </row>
    <row r="54" spans="1:24" ht="13.5" customHeight="1">
      <c r="A54" s="1904"/>
      <c r="B54" s="269">
        <v>9</v>
      </c>
      <c r="C54" s="269">
        <v>44</v>
      </c>
      <c r="D54" s="360" t="str">
        <f>'44พึงพอใจPt'!D9</f>
        <v>พัฒนาระบบลูกค้าสัมพันธ์</v>
      </c>
      <c r="E54" s="319">
        <f>'44พึงพอใจPt'!G56</f>
        <v>0</v>
      </c>
      <c r="F54" s="267">
        <f>'44พึงพอใจPt'!H56</f>
        <v>0</v>
      </c>
      <c r="G54" s="267">
        <f>'44พึงพอใจPt'!I56</f>
        <v>0</v>
      </c>
      <c r="H54" s="267">
        <f>'44พึงพอใจPt'!J56</f>
        <v>0</v>
      </c>
      <c r="I54" s="267">
        <f>'44พึงพอใจPt'!K56</f>
        <v>0</v>
      </c>
      <c r="J54" s="312">
        <f>'44พึงพอใจPt'!L56</f>
        <v>0</v>
      </c>
      <c r="K54" s="267">
        <f>'44พึงพอใจPt'!M56</f>
        <v>0</v>
      </c>
      <c r="L54" s="267">
        <f>'44พึงพอใจPt'!N56</f>
        <v>37700</v>
      </c>
      <c r="M54" s="267">
        <f>'44พึงพอใจPt'!O56</f>
        <v>0</v>
      </c>
      <c r="N54" s="267">
        <f>'44พึงพอใจPt'!P56</f>
        <v>0</v>
      </c>
      <c r="O54" s="267">
        <f>'44พึงพอใจPt'!Q56</f>
        <v>37700</v>
      </c>
      <c r="S54" s="2331">
        <v>0</v>
      </c>
      <c r="T54" s="2331">
        <v>0</v>
      </c>
      <c r="U54" s="2331">
        <v>0</v>
      </c>
      <c r="V54" s="2331">
        <v>0</v>
      </c>
      <c r="W54" s="2331">
        <v>0</v>
      </c>
    </row>
    <row r="55" spans="1:24" ht="13.5" customHeight="1">
      <c r="A55" s="1904"/>
      <c r="B55" s="269">
        <v>10</v>
      </c>
      <c r="C55" s="269">
        <v>45</v>
      </c>
      <c r="D55" s="360" t="str">
        <f>'45พึงพอใจจนท'!D9</f>
        <v>สร้างแรงจูงใจบุคลากรทางการพยาบาล</v>
      </c>
      <c r="E55" s="319">
        <f>'45พึงพอใจจนท'!G24</f>
        <v>0</v>
      </c>
      <c r="F55" s="267">
        <f>'45พึงพอใจจนท'!H24</f>
        <v>0</v>
      </c>
      <c r="G55" s="267">
        <f>'45พึงพอใจจนท'!I24</f>
        <v>0</v>
      </c>
      <c r="H55" s="267">
        <f>'45พึงพอใจจนท'!J24</f>
        <v>0</v>
      </c>
      <c r="I55" s="267">
        <f>'45พึงพอใจจนท'!K24</f>
        <v>0</v>
      </c>
      <c r="J55" s="312">
        <f>'45พึงพอใจจนท'!L24</f>
        <v>0</v>
      </c>
      <c r="K55" s="267">
        <f>'45พึงพอใจจนท'!M24</f>
        <v>0</v>
      </c>
      <c r="L55" s="267">
        <f>'45พึงพอใจจนท'!N24</f>
        <v>2500</v>
      </c>
      <c r="M55" s="267">
        <f>'45พึงพอใจจนท'!O24</f>
        <v>0</v>
      </c>
      <c r="N55" s="267">
        <f>'45พึงพอใจจนท'!P24</f>
        <v>0</v>
      </c>
      <c r="O55" s="267">
        <f>'45พึงพอใจจนท'!Q24</f>
        <v>2500</v>
      </c>
      <c r="P55" s="177">
        <f>1500-111</f>
        <v>1389</v>
      </c>
      <c r="S55" s="2331">
        <v>0</v>
      </c>
      <c r="T55" s="2331">
        <v>0</v>
      </c>
      <c r="U55" s="2331">
        <v>0</v>
      </c>
      <c r="V55" s="2331">
        <v>0</v>
      </c>
      <c r="W55" s="2331">
        <v>0</v>
      </c>
    </row>
    <row r="56" spans="1:24" ht="13.5" customHeight="1">
      <c r="A56" s="1904"/>
      <c r="B56" s="269">
        <v>11</v>
      </c>
      <c r="C56" s="269">
        <v>46</v>
      </c>
      <c r="D56" s="360" t="str">
        <f>'46-สป'!D8</f>
        <v>โครงการพัฒนาคุณภาพงานสุขศึกษาและประชาสัมพันธ์ รพร.นครไทย</v>
      </c>
      <c r="E56" s="319">
        <f>'46-สป'!G52</f>
        <v>0</v>
      </c>
      <c r="F56" s="267">
        <f>'46-สป'!H52</f>
        <v>0</v>
      </c>
      <c r="G56" s="267">
        <f>'46-สป'!I52</f>
        <v>0</v>
      </c>
      <c r="H56" s="267">
        <f>'46-สป'!J52</f>
        <v>0</v>
      </c>
      <c r="I56" s="267">
        <f>'46-สป'!K52</f>
        <v>0</v>
      </c>
      <c r="J56" s="312">
        <f>'46-สป'!L52</f>
        <v>0</v>
      </c>
      <c r="K56" s="267">
        <f>'46-สป'!M52</f>
        <v>0</v>
      </c>
      <c r="L56" s="267">
        <f>'46-สป'!N52</f>
        <v>0</v>
      </c>
      <c r="M56" s="267">
        <f>'46-สป'!O52</f>
        <v>0</v>
      </c>
      <c r="N56" s="267">
        <f>'46-สป'!P52</f>
        <v>0</v>
      </c>
      <c r="O56" s="267">
        <f>'46-สป'!Q52</f>
        <v>0</v>
      </c>
      <c r="S56" s="2331">
        <v>0</v>
      </c>
      <c r="T56" s="2331">
        <v>0</v>
      </c>
      <c r="U56" s="2331">
        <v>0</v>
      </c>
      <c r="V56" s="2331">
        <v>0</v>
      </c>
      <c r="W56" s="2331">
        <v>0</v>
      </c>
    </row>
    <row r="57" spans="1:24" ht="13.5" customHeight="1">
      <c r="A57" s="1903" t="s">
        <v>3269</v>
      </c>
      <c r="B57" s="1903"/>
      <c r="C57" s="1903"/>
      <c r="D57" s="1903"/>
      <c r="E57" s="356">
        <f>SUM(E46:E56)</f>
        <v>305150</v>
      </c>
      <c r="F57" s="356">
        <f t="shared" ref="F57:O57" si="2">SUM(F46:F56)</f>
        <v>0</v>
      </c>
      <c r="G57" s="356">
        <f t="shared" si="2"/>
        <v>0</v>
      </c>
      <c r="H57" s="356">
        <f t="shared" si="2"/>
        <v>0</v>
      </c>
      <c r="I57" s="356">
        <f t="shared" si="2"/>
        <v>0</v>
      </c>
      <c r="J57" s="356">
        <f t="shared" si="2"/>
        <v>0</v>
      </c>
      <c r="K57" s="356">
        <f t="shared" si="2"/>
        <v>0</v>
      </c>
      <c r="L57" s="356">
        <f t="shared" si="2"/>
        <v>355000</v>
      </c>
      <c r="M57" s="356">
        <f t="shared" si="2"/>
        <v>0</v>
      </c>
      <c r="N57" s="356">
        <f t="shared" si="2"/>
        <v>90000</v>
      </c>
      <c r="O57" s="356">
        <f t="shared" si="2"/>
        <v>750150</v>
      </c>
      <c r="S57" s="2331">
        <v>67750</v>
      </c>
      <c r="T57" s="2331">
        <v>0</v>
      </c>
      <c r="U57" s="2331">
        <v>0</v>
      </c>
      <c r="V57" s="2331">
        <v>0</v>
      </c>
      <c r="W57" s="2331">
        <v>0</v>
      </c>
    </row>
    <row r="58" spans="1:24" s="200" customFormat="1" ht="13.5" customHeight="1">
      <c r="A58" s="278"/>
      <c r="B58" s="279"/>
      <c r="C58" s="367"/>
      <c r="D58" s="368" t="s">
        <v>3267</v>
      </c>
      <c r="E58" s="357">
        <f>E57+E42</f>
        <v>400000</v>
      </c>
      <c r="F58" s="280">
        <f t="shared" ref="F58:O58" si="3">F57+F42</f>
        <v>557124</v>
      </c>
      <c r="G58" s="322">
        <f t="shared" si="3"/>
        <v>15000</v>
      </c>
      <c r="H58" s="280">
        <f t="shared" si="3"/>
        <v>301112</v>
      </c>
      <c r="I58" s="280">
        <f t="shared" si="3"/>
        <v>770639</v>
      </c>
      <c r="J58" s="408">
        <f t="shared" si="3"/>
        <v>2247934</v>
      </c>
      <c r="K58" s="280">
        <f t="shared" si="3"/>
        <v>210000</v>
      </c>
      <c r="L58" s="280">
        <f t="shared" si="3"/>
        <v>1218500</v>
      </c>
      <c r="M58" s="280">
        <f t="shared" si="3"/>
        <v>0</v>
      </c>
      <c r="N58" s="280">
        <f t="shared" si="3"/>
        <v>772784</v>
      </c>
      <c r="O58" s="280">
        <f t="shared" si="3"/>
        <v>6392145</v>
      </c>
      <c r="P58" s="199"/>
      <c r="S58" s="2342">
        <v>162750</v>
      </c>
      <c r="T58" s="2342">
        <v>557124</v>
      </c>
      <c r="U58" s="2342">
        <v>15000</v>
      </c>
      <c r="V58" s="2342">
        <v>301112</v>
      </c>
      <c r="W58" s="2342">
        <v>770639</v>
      </c>
      <c r="X58" s="2342"/>
    </row>
    <row r="59" spans="1:24" ht="13.5" customHeight="1">
      <c r="A59" s="201"/>
    </row>
    <row r="60" spans="1:24" ht="13.5" customHeight="1">
      <c r="A60" s="201"/>
      <c r="D60" s="364" t="s">
        <v>3564</v>
      </c>
      <c r="E60" s="365">
        <f>E58</f>
        <v>400000</v>
      </c>
      <c r="S60" s="2331">
        <v>162750</v>
      </c>
    </row>
    <row r="61" spans="1:24" ht="13.5" customHeight="1">
      <c r="A61" s="201"/>
      <c r="H61" s="178"/>
    </row>
    <row r="62" spans="1:24" ht="13.5" customHeight="1">
      <c r="A62" s="201"/>
    </row>
    <row r="63" spans="1:24" ht="13.5" customHeight="1">
      <c r="A63" s="201"/>
    </row>
    <row r="64" spans="1:24" ht="13.5" customHeight="1">
      <c r="A64" s="201"/>
    </row>
    <row r="65" spans="1:10" ht="13.5" customHeight="1">
      <c r="A65" s="201"/>
    </row>
    <row r="71" spans="1:10" ht="13.5" customHeight="1">
      <c r="J71" s="409"/>
    </row>
    <row r="72" spans="1:10" ht="13.5" customHeight="1">
      <c r="J72" s="409"/>
    </row>
  </sheetData>
  <mergeCells count="18">
    <mergeCell ref="A19:A20"/>
    <mergeCell ref="A21:A22"/>
    <mergeCell ref="D1:M1"/>
    <mergeCell ref="A28:A35"/>
    <mergeCell ref="A57:D57"/>
    <mergeCell ref="A46:A56"/>
    <mergeCell ref="A42:D42"/>
    <mergeCell ref="A45:D45"/>
    <mergeCell ref="A36:A40"/>
    <mergeCell ref="A23:A27"/>
    <mergeCell ref="G2:H2"/>
    <mergeCell ref="I2:J2"/>
    <mergeCell ref="A6:A10"/>
    <mergeCell ref="A11:A15"/>
    <mergeCell ref="A4:D4"/>
    <mergeCell ref="A2:D3"/>
    <mergeCell ref="A5:D5"/>
    <mergeCell ref="A16:A18"/>
  </mergeCells>
  <pageMargins left="0.23622047244094491" right="0.23622047244094491" top="0.47244094488188981" bottom="0.27559055118110237" header="0.31496062992125984" footer="0.31496062992125984"/>
  <pageSetup paperSize="9" orientation="landscape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4"/>
  <sheetViews>
    <sheetView view="pageLayout" workbookViewId="0">
      <selection activeCell="I12" sqref="I12"/>
    </sheetView>
  </sheetViews>
  <sheetFormatPr defaultRowHeight="15.75" customHeight="1"/>
  <cols>
    <col min="1" max="1" width="10.375" style="523" customWidth="1"/>
    <col min="2" max="2" width="4.25" style="490" hidden="1" customWidth="1"/>
    <col min="3" max="3" width="3.875" style="490" hidden="1" customWidth="1"/>
    <col min="4" max="4" width="50.625" style="483" customWidth="1"/>
    <col min="5" max="5" width="10" style="511" customWidth="1"/>
    <col min="6" max="11" width="10" style="512" customWidth="1"/>
    <col min="12" max="12" width="8.5" style="515" hidden="1" customWidth="1"/>
    <col min="13" max="14" width="8.5" style="483" hidden="1" customWidth="1"/>
    <col min="15" max="16384" width="9" style="483"/>
  </cols>
  <sheetData>
    <row r="1" spans="1:16" ht="31.5" customHeight="1">
      <c r="A1" s="1922" t="s">
        <v>3794</v>
      </c>
      <c r="B1" s="1922"/>
      <c r="C1" s="1922"/>
      <c r="D1" s="1922"/>
      <c r="E1" s="1922"/>
      <c r="F1" s="1922"/>
      <c r="G1" s="1922"/>
      <c r="H1" s="1922"/>
      <c r="I1" s="1922"/>
      <c r="J1" s="1922"/>
      <c r="K1" s="1922"/>
      <c r="L1" s="482">
        <v>3000</v>
      </c>
      <c r="M1" s="483">
        <f>SUM(I1:L1)</f>
        <v>3000</v>
      </c>
      <c r="N1" s="484"/>
    </row>
    <row r="2" spans="1:16" s="490" customFormat="1" ht="15.75" customHeight="1">
      <c r="A2" s="1921" t="s">
        <v>2640</v>
      </c>
      <c r="B2" s="1921"/>
      <c r="C2" s="1921"/>
      <c r="D2" s="1921"/>
      <c r="E2" s="531">
        <v>400000</v>
      </c>
      <c r="F2" s="532">
        <v>557124</v>
      </c>
      <c r="G2" s="533">
        <v>301112</v>
      </c>
      <c r="H2" s="485">
        <v>770638.81</v>
      </c>
      <c r="I2" s="486"/>
      <c r="J2" s="486"/>
      <c r="K2" s="487"/>
      <c r="L2" s="488"/>
      <c r="M2" s="489"/>
      <c r="N2" s="489"/>
    </row>
    <row r="3" spans="1:16" s="490" customFormat="1" ht="15.75" customHeight="1">
      <c r="A3" s="1927" t="s">
        <v>2641</v>
      </c>
      <c r="B3" s="1927"/>
      <c r="C3" s="1927"/>
      <c r="D3" s="1927"/>
      <c r="E3" s="491">
        <f>E31</f>
        <v>400000</v>
      </c>
      <c r="F3" s="480">
        <f>F27</f>
        <v>527124</v>
      </c>
      <c r="G3" s="481">
        <f>G27</f>
        <v>243441</v>
      </c>
      <c r="H3" s="481">
        <f>H27</f>
        <v>843310</v>
      </c>
      <c r="I3" s="481">
        <f>I27</f>
        <v>457000</v>
      </c>
      <c r="J3" s="481"/>
      <c r="K3" s="481">
        <f>K27</f>
        <v>4231824</v>
      </c>
      <c r="L3" s="488"/>
      <c r="M3" s="489"/>
      <c r="N3" s="489"/>
    </row>
    <row r="4" spans="1:16" s="496" customFormat="1" ht="15.75" customHeight="1">
      <c r="A4" s="1928" t="s">
        <v>11</v>
      </c>
      <c r="B4" s="1928"/>
      <c r="C4" s="1928"/>
      <c r="D4" s="1928"/>
      <c r="E4" s="492" t="s">
        <v>3567</v>
      </c>
      <c r="F4" s="493" t="s">
        <v>997</v>
      </c>
      <c r="G4" s="494" t="s">
        <v>998</v>
      </c>
      <c r="H4" s="494" t="s">
        <v>2006</v>
      </c>
      <c r="I4" s="494" t="s">
        <v>22</v>
      </c>
      <c r="J4" s="1568" t="s">
        <v>872</v>
      </c>
      <c r="K4" s="494" t="s">
        <v>872</v>
      </c>
      <c r="L4" s="495"/>
    </row>
    <row r="5" spans="1:16" ht="15.75" customHeight="1">
      <c r="A5" s="1923" t="s">
        <v>1427</v>
      </c>
      <c r="B5" s="497">
        <v>1</v>
      </c>
      <c r="C5" s="497"/>
      <c r="D5" s="498" t="str">
        <f>'1-MCHแก้ไข'!D16</f>
        <v xml:space="preserve">โครงการส่งเสริมสุขภาพมารดาและทารก "ลูกเกิดรอด แม่ปลอดภัย" อำเภอนครไทย ปี 2557 </v>
      </c>
      <c r="E5" s="499">
        <f>'1-MCHแก้ไข'!G95</f>
        <v>20150</v>
      </c>
      <c r="F5" s="499">
        <f>'1-MCHแก้ไข'!H95</f>
        <v>0</v>
      </c>
      <c r="G5" s="499">
        <f>'1-MCHแก้ไข'!J95</f>
        <v>75500</v>
      </c>
      <c r="H5" s="499">
        <f>'1-MCHแก้ไข'!K95</f>
        <v>0</v>
      </c>
      <c r="I5" s="499">
        <f>'1-MCHแก้ไข'!N95</f>
        <v>4000</v>
      </c>
      <c r="J5" s="507">
        <f>SUM(E5:I5)</f>
        <v>99650</v>
      </c>
      <c r="K5" s="499">
        <f>'1-MCHแก้ไข'!Q95</f>
        <v>99650</v>
      </c>
      <c r="L5" s="500"/>
      <c r="M5" s="501"/>
      <c r="N5" s="501"/>
    </row>
    <row r="6" spans="1:16" ht="15.75" customHeight="1">
      <c r="A6" s="1923"/>
      <c r="B6" s="497">
        <v>2</v>
      </c>
      <c r="C6" s="497"/>
      <c r="D6" s="502" t="str">
        <f>'2-กุมาร(0-5)แก้ไข'!D12</f>
        <v xml:space="preserve">โครงการ พัฒนาการสมวัย  อนาคตนครไทยก้าวหน้า </v>
      </c>
      <c r="E6" s="503">
        <f>'2-กุมาร(0-5)แก้ไข'!G80</f>
        <v>33000</v>
      </c>
      <c r="F6" s="503">
        <f>'2-กุมาร(0-5)แก้ไข'!H80</f>
        <v>0</v>
      </c>
      <c r="G6" s="503">
        <f>'2-กุมาร(0-5)แก้ไข'!J80</f>
        <v>110241</v>
      </c>
      <c r="H6" s="503">
        <f>'2-กุมาร(0-5)แก้ไข'!K80</f>
        <v>0</v>
      </c>
      <c r="I6" s="503">
        <f>'2-กุมาร(0-5)แก้ไข'!N80</f>
        <v>0</v>
      </c>
      <c r="J6" s="507">
        <f>SUM(E6:I6)</f>
        <v>143241</v>
      </c>
      <c r="K6" s="503">
        <f>'2-กุมาร(0-5)แก้ไข'!Q80</f>
        <v>143241</v>
      </c>
      <c r="L6" s="504">
        <f>E6+G6+H6</f>
        <v>143241</v>
      </c>
      <c r="M6" s="501"/>
      <c r="N6" s="505"/>
    </row>
    <row r="7" spans="1:16" ht="15.75" customHeight="1">
      <c r="A7" s="1923"/>
      <c r="B7" s="497">
        <v>4</v>
      </c>
      <c r="C7" s="497"/>
      <c r="D7" s="502" t="str">
        <f>'4-วัยเรียน'!D10</f>
        <v>โครงการส่งเสริมพฤติกรรมสุขภาพในโรงเรียนด้วยหลัก 3อ.2ส.</v>
      </c>
      <c r="E7" s="503">
        <f>'4-วัยเรียน'!G53</f>
        <v>0</v>
      </c>
      <c r="F7" s="506">
        <f>'4-วัยเรียน'!H53</f>
        <v>0</v>
      </c>
      <c r="G7" s="507">
        <f>'4-วัยเรียน'!J53</f>
        <v>29000</v>
      </c>
      <c r="H7" s="507">
        <f>'4-วัยเรียน'!K53</f>
        <v>0</v>
      </c>
      <c r="I7" s="507">
        <f>'4-วัยเรียน'!N53</f>
        <v>0</v>
      </c>
      <c r="J7" s="507">
        <f>SUM(E7:I7)</f>
        <v>29000</v>
      </c>
      <c r="K7" s="507">
        <f>'4-วัยเรียน'!Q53</f>
        <v>29000</v>
      </c>
      <c r="L7" s="504"/>
      <c r="M7" s="501"/>
      <c r="N7" s="505"/>
    </row>
    <row r="8" spans="1:16" ht="15.75" customHeight="1">
      <c r="A8" s="1923"/>
      <c r="B8" s="497">
        <v>5</v>
      </c>
      <c r="C8" s="497"/>
      <c r="D8" s="502" t="str">
        <f>'5-สูงอายุ-nk1'!E12</f>
        <v xml:space="preserve">พัฒนาการดูแลสุขภาพผู้สูงอายุระยะยาว อำเภอนครไทย   </v>
      </c>
      <c r="E8" s="503">
        <f>'5-สูงอายุ-nk1'!H55</f>
        <v>0</v>
      </c>
      <c r="F8" s="506">
        <f>'5-สูงอายุ-nk1'!I55</f>
        <v>0</v>
      </c>
      <c r="G8" s="507">
        <f>'5-สูงอายุ-nk1'!K55</f>
        <v>0</v>
      </c>
      <c r="H8" s="507">
        <f>'5-สูงอายุ-nk1'!L55</f>
        <v>118475</v>
      </c>
      <c r="I8" s="507">
        <f>'5-สูงอายุ-nk1'!O55</f>
        <v>0</v>
      </c>
      <c r="J8" s="507">
        <f t="shared" ref="J8:J31" si="0">SUM(E8:I8)</f>
        <v>118475</v>
      </c>
      <c r="K8" s="507">
        <f>'5-สูงอายุ-nk1'!R55</f>
        <v>118475</v>
      </c>
      <c r="L8" s="504"/>
      <c r="M8" s="501"/>
      <c r="N8" s="505"/>
    </row>
    <row r="9" spans="1:16" ht="15.75" customHeight="1">
      <c r="A9" s="1929" t="s">
        <v>1108</v>
      </c>
      <c r="B9" s="497">
        <v>6</v>
      </c>
      <c r="C9" s="497"/>
      <c r="D9" s="502" t="str">
        <f>'6-HTDM'!E14</f>
        <v>พัฒนาระบบการป้องกันและควบคุมโรคเรื้อรัง เบาหวาน ความดันโลหิตสูงอำเภอนครไทย ปี 2557</v>
      </c>
      <c r="E9" s="503">
        <f>'6-HTDM'!G150</f>
        <v>0</v>
      </c>
      <c r="F9" s="503">
        <f>'6-HTDM'!H150</f>
        <v>500000</v>
      </c>
      <c r="G9" s="503">
        <f>'6-HTDM'!J150</f>
        <v>0</v>
      </c>
      <c r="H9" s="503">
        <f>'6-HTDM'!K150</f>
        <v>50750</v>
      </c>
      <c r="I9" s="503">
        <f>'6-HTDM'!N150</f>
        <v>0</v>
      </c>
      <c r="J9" s="507">
        <f t="shared" si="0"/>
        <v>550750</v>
      </c>
      <c r="K9" s="503">
        <f>'6-HTDM'!Q150</f>
        <v>1774084</v>
      </c>
      <c r="L9" s="504"/>
      <c r="M9" s="501"/>
      <c r="N9" s="505"/>
    </row>
    <row r="10" spans="1:16" ht="15.75" customHeight="1">
      <c r="A10" s="1930"/>
      <c r="B10" s="497">
        <v>7</v>
      </c>
      <c r="C10" s="497"/>
      <c r="D10" s="502" t="str">
        <f>'7-CA'!D14</f>
        <v xml:space="preserve">คนนครไทย ห่างไกลมะเร็ง </v>
      </c>
      <c r="E10" s="503">
        <f>'7-CA'!F79</f>
        <v>0</v>
      </c>
      <c r="F10" s="506">
        <f>'7-CA'!G79</f>
        <v>0</v>
      </c>
      <c r="G10" s="507">
        <f>'7-CA'!I79</f>
        <v>15000</v>
      </c>
      <c r="H10" s="507">
        <f>'7-CA'!J79</f>
        <v>72671</v>
      </c>
      <c r="I10" s="507">
        <f>'7-CA'!M79</f>
        <v>0</v>
      </c>
      <c r="J10" s="507">
        <f t="shared" si="0"/>
        <v>87671</v>
      </c>
      <c r="K10" s="507">
        <f>'7-CA'!P79</f>
        <v>0</v>
      </c>
      <c r="L10" s="504"/>
      <c r="M10" s="501">
        <v>7000</v>
      </c>
      <c r="N10" s="505"/>
    </row>
    <row r="11" spans="1:16" ht="15.75" customHeight="1">
      <c r="A11" s="1930"/>
      <c r="B11" s="497">
        <v>8</v>
      </c>
      <c r="C11" s="497"/>
      <c r="D11" s="502" t="str">
        <f>'8-คลินิกตา'!D10</f>
        <v>พัฒนาระบบบริการผู้ป่วยโรคตา  อำเภอนครไทย</v>
      </c>
      <c r="E11" s="503">
        <f>'8-คลินิกตา'!G55</f>
        <v>7500</v>
      </c>
      <c r="F11" s="506">
        <f>'8-คลินิกตา'!H55</f>
        <v>0</v>
      </c>
      <c r="G11" s="506">
        <f>'8-คลินิกตา'!J55</f>
        <v>0</v>
      </c>
      <c r="H11" s="506">
        <f>'8-คลินิกตา'!K55</f>
        <v>0</v>
      </c>
      <c r="I11" s="506">
        <f>'8-คลินิกตา'!N55</f>
        <v>0</v>
      </c>
      <c r="J11" s="507">
        <f t="shared" si="0"/>
        <v>7500</v>
      </c>
      <c r="K11" s="507">
        <f>'8-คลินิกตา'!Q55</f>
        <v>7500</v>
      </c>
      <c r="L11" s="504"/>
      <c r="M11" s="501">
        <v>4000</v>
      </c>
      <c r="N11" s="505"/>
    </row>
    <row r="12" spans="1:16" ht="15.75" customHeight="1">
      <c r="A12" s="1930"/>
      <c r="B12" s="497">
        <v>9</v>
      </c>
      <c r="C12" s="497"/>
      <c r="D12" s="502" t="str">
        <f>'9-COPDAsthma'!B8</f>
        <v>โครงการพัฒนาการดูแลผู้ป่วย asthma COPD  อำเภอนครไทย ให้มีคุณภาพ</v>
      </c>
      <c r="E12" s="503">
        <f>'9-COPDAsthma'!G62</f>
        <v>4000</v>
      </c>
      <c r="F12" s="506">
        <f>'9-COPDAsthma'!H62</f>
        <v>0</v>
      </c>
      <c r="G12" s="506">
        <f>'9-COPDAsthma'!J62</f>
        <v>13700</v>
      </c>
      <c r="H12" s="506">
        <f>'9-COPDAsthma'!K62</f>
        <v>0</v>
      </c>
      <c r="I12" s="506">
        <f>'9-COPDAsthma'!N62</f>
        <v>0</v>
      </c>
      <c r="J12" s="507">
        <f t="shared" si="0"/>
        <v>17700</v>
      </c>
      <c r="K12" s="507">
        <f>'9-COPDAsthma'!Q62</f>
        <v>17700</v>
      </c>
      <c r="L12" s="504"/>
      <c r="M12" s="501">
        <v>5000</v>
      </c>
      <c r="N12" s="505"/>
    </row>
    <row r="13" spans="1:16" ht="15.75" customHeight="1">
      <c r="A13" s="1930"/>
      <c r="B13" s="497">
        <v>10</v>
      </c>
      <c r="C13" s="497"/>
      <c r="D13" s="502" t="str">
        <f>'10-CKD'!D12</f>
        <v>โครงการพัฒนาระบบการดูแลผู้ป่วยโรคไตเรื้อรัง (CKD.)</v>
      </c>
      <c r="E13" s="503">
        <f>'10-CKD'!G49</f>
        <v>9000</v>
      </c>
      <c r="F13" s="506">
        <f>'10-CKD'!H49</f>
        <v>0</v>
      </c>
      <c r="G13" s="507">
        <f>'10-CKD'!J49</f>
        <v>0</v>
      </c>
      <c r="H13" s="507">
        <f>'10-CKD'!K49</f>
        <v>0</v>
      </c>
      <c r="I13" s="507">
        <f>'10-CKD'!N49</f>
        <v>0</v>
      </c>
      <c r="J13" s="507">
        <f t="shared" si="0"/>
        <v>9000</v>
      </c>
      <c r="K13" s="507">
        <f>'10-CKD'!Q49</f>
        <v>9000</v>
      </c>
      <c r="L13" s="504"/>
      <c r="M13" s="501">
        <v>0</v>
      </c>
      <c r="N13" s="505"/>
    </row>
    <row r="14" spans="1:16" ht="18" customHeight="1">
      <c r="A14" s="1931"/>
      <c r="B14" s="497">
        <v>11</v>
      </c>
      <c r="C14" s="497"/>
      <c r="D14" s="502" t="s">
        <v>3789</v>
      </c>
      <c r="E14" s="503">
        <f>'11-EMS'!G76</f>
        <v>0</v>
      </c>
      <c r="F14" s="508">
        <f>'11-EMS'!H76</f>
        <v>0</v>
      </c>
      <c r="G14" s="507">
        <f>'11-EMS'!J76</f>
        <v>0</v>
      </c>
      <c r="H14" s="507">
        <f>'11-EMS'!K76</f>
        <v>33000</v>
      </c>
      <c r="I14" s="507">
        <f>'11-EMS'!N76</f>
        <v>29500</v>
      </c>
      <c r="J14" s="507">
        <f t="shared" si="0"/>
        <v>62500</v>
      </c>
      <c r="K14" s="507">
        <f>'11-EMS'!Q76</f>
        <v>62500</v>
      </c>
      <c r="L14" s="504"/>
      <c r="M14" s="501">
        <v>0</v>
      </c>
      <c r="N14" s="505"/>
    </row>
    <row r="15" spans="1:16" ht="15.75" customHeight="1">
      <c r="A15" s="1926" t="s">
        <v>2619</v>
      </c>
      <c r="B15" s="497">
        <v>14</v>
      </c>
      <c r="C15" s="497"/>
      <c r="D15" s="502" t="str">
        <f>'14- สุขภาพจิต'!D9</f>
        <v>โครงการ สุขภาพจิตดี ตามวิถีชุมชนอำเภอนครไทย</v>
      </c>
      <c r="E15" s="503">
        <f>'14- สุขภาพจิต'!G82</f>
        <v>9200</v>
      </c>
      <c r="F15" s="506">
        <f>'14- สุขภาพจิต'!H82</f>
        <v>0</v>
      </c>
      <c r="G15" s="507">
        <f>'14- สุขภาพจิต'!J82</f>
        <v>0</v>
      </c>
      <c r="H15" s="507">
        <f>'14- สุขภาพจิต'!K82</f>
        <v>69800</v>
      </c>
      <c r="I15" s="507">
        <f>'14- สุขภาพจิต'!N82</f>
        <v>0</v>
      </c>
      <c r="J15" s="507">
        <f t="shared" si="0"/>
        <v>79000</v>
      </c>
      <c r="K15" s="507">
        <f>'14- สุขภาพจิต'!Q82</f>
        <v>79000</v>
      </c>
      <c r="L15" s="504"/>
      <c r="M15" s="501">
        <f>SUM(M10:M14)</f>
        <v>16000</v>
      </c>
      <c r="N15" s="505"/>
    </row>
    <row r="16" spans="1:16" ht="15.75" customHeight="1">
      <c r="A16" s="1926"/>
      <c r="B16" s="497">
        <v>15</v>
      </c>
      <c r="C16" s="497"/>
      <c r="D16" s="502" t="str">
        <f>'15-ยาเสพติด'!D9</f>
        <v>โครงการนครไทย ห่างไกลยาเสพติด</v>
      </c>
      <c r="E16" s="503">
        <f>'15-ยาเสพติด'!G54</f>
        <v>0</v>
      </c>
      <c r="F16" s="506">
        <f>'15-ยาเสพติด'!H54</f>
        <v>0</v>
      </c>
      <c r="G16" s="507">
        <f>'15-ยาเสพติด'!J54</f>
        <v>0</v>
      </c>
      <c r="H16" s="507">
        <f>'15-ยาเสพติด'!K54</f>
        <v>70500</v>
      </c>
      <c r="I16" s="507">
        <f>'15-ยาเสพติด'!N54</f>
        <v>0</v>
      </c>
      <c r="J16" s="507">
        <f t="shared" si="0"/>
        <v>70500</v>
      </c>
      <c r="K16" s="507">
        <f>'15-ยาเสพติด'!Q54</f>
        <v>70500</v>
      </c>
      <c r="L16" s="504"/>
      <c r="M16" s="501"/>
      <c r="N16" s="505"/>
      <c r="P16" s="509"/>
    </row>
    <row r="17" spans="1:14" ht="24" customHeight="1">
      <c r="A17" s="510" t="s">
        <v>2620</v>
      </c>
      <c r="B17" s="497">
        <v>16</v>
      </c>
      <c r="C17" s="497"/>
      <c r="D17" s="502" t="str">
        <f>'16-กายภาพ&amp;ผู้พิการ'!D12</f>
        <v>โครงการ "คนนครไทยร่วมใจ สร้างสุข ไม่ทอดทิ้งผู้พิการ ผู้ด้อยโอกาส"</v>
      </c>
      <c r="E17" s="483"/>
      <c r="F17" s="506">
        <f>'16-กายภาพ&amp;ผู้พิการ'!H73</f>
        <v>0</v>
      </c>
      <c r="G17" s="507">
        <f>'16-กายภาพ&amp;ผู้พิการ'!J73</f>
        <v>0</v>
      </c>
      <c r="H17" s="507">
        <f>'16-กายภาพ&amp;ผู้พิการ'!K73</f>
        <v>76000</v>
      </c>
      <c r="I17" s="507">
        <f>'16-กายภาพ&amp;ผู้พิการ'!N73</f>
        <v>144000</v>
      </c>
      <c r="J17" s="507">
        <f t="shared" si="0"/>
        <v>220000</v>
      </c>
      <c r="K17" s="507">
        <f>'16-กายภาพ&amp;ผู้พิการ'!Q73</f>
        <v>463320</v>
      </c>
      <c r="L17" s="504"/>
      <c r="M17" s="501"/>
      <c r="N17" s="505"/>
    </row>
    <row r="18" spans="1:14" ht="15.75" customHeight="1">
      <c r="A18" s="1923" t="s">
        <v>2621</v>
      </c>
      <c r="B18" s="497">
        <v>18</v>
      </c>
      <c r="C18" s="497"/>
      <c r="D18" s="502" t="str">
        <f>'18-CD SRRT '!D10</f>
        <v>โครงการเฝ้าระวังและควบคุมโรคติดต่ออำเภอนครไทยให้มีประสิทธิภาพ</v>
      </c>
      <c r="E18" s="503">
        <f>'18-CD SRRT '!G58</f>
        <v>0</v>
      </c>
      <c r="F18" s="506">
        <f>'18-CD SRRT '!H58</f>
        <v>10224</v>
      </c>
      <c r="G18" s="507">
        <f>'18-CD SRRT '!J58</f>
        <v>0</v>
      </c>
      <c r="H18" s="507">
        <f>'18-CD SRRT '!K58</f>
        <v>74660</v>
      </c>
      <c r="I18" s="507">
        <f>'18-CD SRRT '!N58</f>
        <v>0</v>
      </c>
      <c r="J18" s="507">
        <f t="shared" si="0"/>
        <v>84884</v>
      </c>
      <c r="K18" s="507">
        <f>'18-CD SRRT '!R58</f>
        <v>0</v>
      </c>
      <c r="L18" s="504"/>
      <c r="M18" s="501">
        <f>44950-33450</f>
        <v>11500</v>
      </c>
      <c r="N18" s="505"/>
    </row>
    <row r="19" spans="1:14" ht="15.75" customHeight="1">
      <c r="A19" s="1923"/>
      <c r="B19" s="497">
        <v>20</v>
      </c>
      <c r="C19" s="497"/>
      <c r="D19" s="502" t="str">
        <f>'20-TB'!D9</f>
        <v>โครงการเฝ้าระวังและแก้ไขปัญหาวัณโรค อำเภอนครไทย</v>
      </c>
      <c r="E19" s="503">
        <f>'20-TB'!G27</f>
        <v>0</v>
      </c>
      <c r="F19" s="506">
        <f>'20-TB'!H27</f>
        <v>16900</v>
      </c>
      <c r="G19" s="507">
        <f>'20-TB'!J27</f>
        <v>0</v>
      </c>
      <c r="H19" s="507">
        <f>'20-TB'!K27</f>
        <v>0</v>
      </c>
      <c r="I19" s="507">
        <f>'20-TB'!N27</f>
        <v>0</v>
      </c>
      <c r="J19" s="507">
        <f t="shared" si="0"/>
        <v>16900</v>
      </c>
      <c r="K19" s="507">
        <f>'20-TB'!Q27</f>
        <v>16900</v>
      </c>
      <c r="L19" s="511">
        <f>'20-TB'!R27</f>
        <v>0</v>
      </c>
      <c r="M19" s="501"/>
      <c r="N19" s="505"/>
    </row>
    <row r="20" spans="1:14" ht="15.75" customHeight="1">
      <c r="A20" s="1923"/>
      <c r="B20" s="497">
        <v>21</v>
      </c>
      <c r="C20" s="497"/>
      <c r="D20" s="502" t="str">
        <f>'21-AIDS'!D12</f>
        <v>โครงการเสริมสร้างการป้องกันแก้ไขปัญหาเอดส์และโรคติดต่อทางเพศสัมพันธ์แบบบูรณาการอำเภอนครไทย</v>
      </c>
      <c r="E20" s="503">
        <f>'21-AIDS'!G37</f>
        <v>0</v>
      </c>
      <c r="F20" s="506">
        <f>'21-AIDS'!H37</f>
        <v>0</v>
      </c>
      <c r="G20" s="499">
        <f>'21-AIDS'!J37</f>
        <v>0</v>
      </c>
      <c r="H20" s="499">
        <f>'21-AIDS'!K37</f>
        <v>54200</v>
      </c>
      <c r="I20" s="499">
        <f>'21-AIDS'!N37</f>
        <v>0</v>
      </c>
      <c r="J20" s="507">
        <f t="shared" si="0"/>
        <v>54200</v>
      </c>
      <c r="K20" s="499">
        <f>'21-AIDS'!Q37</f>
        <v>54200</v>
      </c>
      <c r="L20" s="512">
        <f>'21-AIDS'!R37</f>
        <v>0</v>
      </c>
      <c r="M20" s="501"/>
      <c r="N20" s="505"/>
    </row>
    <row r="21" spans="1:14" ht="15.75" customHeight="1">
      <c r="A21" s="1923" t="s">
        <v>2850</v>
      </c>
      <c r="B21" s="497">
        <v>23</v>
      </c>
      <c r="C21" s="497"/>
      <c r="D21" s="502" t="str">
        <f>'23-คบส'!D13</f>
        <v>โครงการส่งเสริมงานคุ้มครองผู้บริโภค ปลอดภัย</v>
      </c>
      <c r="E21" s="503">
        <f>'23-คบส'!G47</f>
        <v>0</v>
      </c>
      <c r="F21" s="506">
        <f>'23-คบส'!H47</f>
        <v>0</v>
      </c>
      <c r="G21" s="507">
        <f>'23-คบส'!J47</f>
        <v>0</v>
      </c>
      <c r="H21" s="507">
        <f>'23-คบส'!K47</f>
        <v>57000</v>
      </c>
      <c r="I21" s="507">
        <f>'23-คบส'!N47</f>
        <v>0</v>
      </c>
      <c r="J21" s="507">
        <f t="shared" si="0"/>
        <v>57000</v>
      </c>
      <c r="K21" s="507">
        <f>'23-คบส'!Q47</f>
        <v>57000</v>
      </c>
      <c r="L21" s="504"/>
      <c r="M21" s="501"/>
      <c r="N21" s="505"/>
    </row>
    <row r="22" spans="1:14" ht="15.75" customHeight="1">
      <c r="A22" s="1923"/>
      <c r="B22" s="497">
        <v>24</v>
      </c>
      <c r="C22" s="497"/>
      <c r="D22" s="502" t="str">
        <f>'24- สสม'!F12</f>
        <v>โครงการเสริมสร้างสุขภาพภาคประชาชนและข่ายสุขภาพภาคในชุมชนอำเภอนครไทย ปีงบประมาณ 2557</v>
      </c>
      <c r="E22" s="503">
        <f>'24- สสม'!I89</f>
        <v>0</v>
      </c>
      <c r="F22" s="506">
        <f>'24- สสม'!J89</f>
        <v>0</v>
      </c>
      <c r="G22" s="507">
        <f>'24- สสม'!L89</f>
        <v>0</v>
      </c>
      <c r="H22" s="507">
        <f>'24- สสม'!M89</f>
        <v>136654</v>
      </c>
      <c r="I22" s="507">
        <f>'24- สสม'!P89</f>
        <v>0</v>
      </c>
      <c r="J22" s="507">
        <f t="shared" si="0"/>
        <v>136654</v>
      </c>
      <c r="K22" s="507">
        <f>'24- สสม'!S89</f>
        <v>136654</v>
      </c>
      <c r="L22" s="513" t="s">
        <v>1854</v>
      </c>
      <c r="M22" s="501"/>
      <c r="N22" s="505"/>
    </row>
    <row r="23" spans="1:14" ht="15.75" customHeight="1">
      <c r="A23" s="1923"/>
      <c r="B23" s="497">
        <v>25</v>
      </c>
      <c r="C23" s="497"/>
      <c r="D23" s="502" t="str">
        <f>'25-สวล&amp;อาชีว'!D9</f>
        <v>โครงการนครไทยร่วมใจลดภาวะโลกร้อน  ปีงบประมาณ  2557</v>
      </c>
      <c r="E23" s="503">
        <f>'25-สวล&amp;อาชีว'!G25</f>
        <v>0</v>
      </c>
      <c r="F23" s="506">
        <f>'25-สวล&amp;อาชีว'!H25</f>
        <v>0</v>
      </c>
      <c r="G23" s="507">
        <f>'25-สวล&amp;อาชีว'!J25</f>
        <v>0</v>
      </c>
      <c r="H23" s="507">
        <f>'25-สวล&amp;อาชีว'!K25</f>
        <v>0</v>
      </c>
      <c r="I23" s="507">
        <f>'25-สวล&amp;อาชีว'!N25</f>
        <v>0</v>
      </c>
      <c r="J23" s="507">
        <f t="shared" si="0"/>
        <v>0</v>
      </c>
      <c r="K23" s="507">
        <f>'25-สวล&amp;อาชีว'!Q25</f>
        <v>210000</v>
      </c>
      <c r="L23" s="504"/>
      <c r="M23" s="501"/>
      <c r="N23" s="505"/>
    </row>
    <row r="24" spans="1:14" ht="15.75" customHeight="1">
      <c r="A24" s="1923"/>
      <c r="B24" s="497">
        <v>27</v>
      </c>
      <c r="C24" s="497"/>
      <c r="D24" s="502" t="str">
        <f>'30แผนไทย'!D8</f>
        <v>โครงการพัฒนาการปฏิบัติงงานและการให้บริการทางการแพทย์แผนไทยและการแพทย์ทางเลือก</v>
      </c>
      <c r="E24" s="503">
        <f>'30แผนไทย'!G32</f>
        <v>0</v>
      </c>
      <c r="F24" s="506">
        <f>'30แผนไทย'!H32</f>
        <v>0</v>
      </c>
      <c r="G24" s="507">
        <f>'30แผนไทย'!J32</f>
        <v>0</v>
      </c>
      <c r="H24" s="507">
        <f>'30แผนไทย'!K32</f>
        <v>29600</v>
      </c>
      <c r="I24" s="507">
        <f>'30แผนไทย'!N32</f>
        <v>12400</v>
      </c>
      <c r="J24" s="507">
        <f t="shared" si="0"/>
        <v>42000</v>
      </c>
      <c r="K24" s="507">
        <f>'30แผนไทย'!Q32</f>
        <v>42000</v>
      </c>
      <c r="L24" s="504"/>
      <c r="M24" s="501"/>
      <c r="N24" s="505"/>
    </row>
    <row r="25" spans="1:14" ht="15.75" customHeight="1">
      <c r="A25" s="514"/>
      <c r="B25" s="497">
        <v>29</v>
      </c>
      <c r="C25" s="497"/>
      <c r="D25" s="502" t="str">
        <f>'32-HRM1'!D12</f>
        <v>โครงการพัฒนาสมรรถนะบุคลากร ปี 2557</v>
      </c>
      <c r="E25" s="503">
        <f>'32-HRM1'!H121</f>
        <v>12000</v>
      </c>
      <c r="F25" s="506">
        <f>'32-HRM1'!I121</f>
        <v>0</v>
      </c>
      <c r="G25" s="506">
        <f>'32-HRM1'!K121</f>
        <v>0</v>
      </c>
      <c r="H25" s="506">
        <f>'32-HRM1'!L121</f>
        <v>0</v>
      </c>
      <c r="I25" s="506">
        <f>'32-HRM1'!O121</f>
        <v>267100</v>
      </c>
      <c r="J25" s="507">
        <f t="shared" si="0"/>
        <v>279100</v>
      </c>
      <c r="K25" s="507">
        <f>'32-HRM1'!R121</f>
        <v>841100</v>
      </c>
      <c r="L25" s="504" t="s">
        <v>2618</v>
      </c>
      <c r="M25" s="501"/>
      <c r="N25" s="505"/>
    </row>
    <row r="26" spans="1:14" ht="15" customHeight="1">
      <c r="A26" s="514"/>
      <c r="B26" s="497">
        <v>7</v>
      </c>
      <c r="C26" s="497"/>
      <c r="D26" s="317" t="str">
        <f>'42วิชาการพยาบาล'!D10</f>
        <v>การส่งเสริมสนับสนุนพัฒนางานด้านวิชาการ</v>
      </c>
      <c r="E26" s="507">
        <f>'42วิชาการพยาบาล'!G56</f>
        <v>305150</v>
      </c>
      <c r="F26" s="499">
        <f>'42วิชาการพยาบาล'!H56</f>
        <v>0</v>
      </c>
      <c r="G26" s="499">
        <f>'42วิชาการพยาบาล'!J56</f>
        <v>0</v>
      </c>
      <c r="H26" s="499">
        <f>'42วิชาการพยาบาล'!K56</f>
        <v>0</v>
      </c>
      <c r="I26" s="499">
        <f>'42วิชาการพยาบาล'!N56</f>
        <v>43800</v>
      </c>
      <c r="J26" s="507">
        <f t="shared" si="0"/>
        <v>348950</v>
      </c>
      <c r="K26" s="499">
        <f>'42วิชาการพยาบาล'!Q56</f>
        <v>348950</v>
      </c>
    </row>
    <row r="27" spans="1:14" s="520" customFormat="1" ht="15.75" hidden="1" customHeight="1">
      <c r="A27" s="1924" t="s">
        <v>3268</v>
      </c>
      <c r="B27" s="1924"/>
      <c r="C27" s="1924"/>
      <c r="D27" s="1924"/>
      <c r="E27" s="516">
        <f t="shared" ref="E27:K27" si="1">SUM(E5:E25)</f>
        <v>94850</v>
      </c>
      <c r="F27" s="516">
        <f t="shared" si="1"/>
        <v>527124</v>
      </c>
      <c r="G27" s="516">
        <f t="shared" si="1"/>
        <v>243441</v>
      </c>
      <c r="H27" s="516">
        <f t="shared" si="1"/>
        <v>843310</v>
      </c>
      <c r="I27" s="516">
        <f t="shared" si="1"/>
        <v>457000</v>
      </c>
      <c r="J27" s="507">
        <f t="shared" si="0"/>
        <v>2165725</v>
      </c>
      <c r="K27" s="516">
        <f t="shared" si="1"/>
        <v>4231824</v>
      </c>
      <c r="L27" s="517"/>
      <c r="M27" s="518"/>
      <c r="N27" s="519"/>
    </row>
    <row r="28" spans="1:14" s="490" customFormat="1" ht="15.75" hidden="1" customHeight="1">
      <c r="A28" s="1925" t="s">
        <v>3266</v>
      </c>
      <c r="B28" s="1925"/>
      <c r="C28" s="1925"/>
      <c r="D28" s="1925"/>
      <c r="E28" s="521" t="s">
        <v>3567</v>
      </c>
      <c r="F28" s="522" t="s">
        <v>997</v>
      </c>
      <c r="G28" s="75" t="s">
        <v>998</v>
      </c>
      <c r="H28" s="75" t="s">
        <v>3285</v>
      </c>
      <c r="I28" s="75" t="s">
        <v>22</v>
      </c>
      <c r="J28" s="507">
        <f t="shared" si="0"/>
        <v>0</v>
      </c>
      <c r="K28" s="75" t="s">
        <v>872</v>
      </c>
      <c r="L28" s="515"/>
    </row>
    <row r="29" spans="1:14" ht="15.75" hidden="1" customHeight="1">
      <c r="J29" s="507">
        <f t="shared" si="0"/>
        <v>0</v>
      </c>
    </row>
    <row r="30" spans="1:14" ht="15.75" hidden="1" customHeight="1">
      <c r="A30" s="1921" t="s">
        <v>3269</v>
      </c>
      <c r="B30" s="1921"/>
      <c r="C30" s="1921"/>
      <c r="D30" s="1921"/>
      <c r="E30" s="507">
        <f t="shared" ref="E30:K30" si="2">SUM(E26:E26)</f>
        <v>305150</v>
      </c>
      <c r="F30" s="507">
        <f t="shared" si="2"/>
        <v>0</v>
      </c>
      <c r="G30" s="507">
        <f t="shared" si="2"/>
        <v>0</v>
      </c>
      <c r="H30" s="507">
        <f t="shared" si="2"/>
        <v>0</v>
      </c>
      <c r="I30" s="507">
        <f t="shared" si="2"/>
        <v>43800</v>
      </c>
      <c r="J30" s="507">
        <f t="shared" si="0"/>
        <v>348950</v>
      </c>
      <c r="K30" s="507">
        <f t="shared" si="2"/>
        <v>348950</v>
      </c>
    </row>
    <row r="31" spans="1:14" s="530" customFormat="1" ht="15.75" customHeight="1">
      <c r="A31" s="524"/>
      <c r="B31" s="525"/>
      <c r="C31" s="525"/>
      <c r="D31" s="526" t="s">
        <v>3267</v>
      </c>
      <c r="E31" s="527">
        <f t="shared" ref="E31:K31" si="3">E30+E27</f>
        <v>400000</v>
      </c>
      <c r="F31" s="528">
        <f t="shared" si="3"/>
        <v>527124</v>
      </c>
      <c r="G31" s="528">
        <f t="shared" si="3"/>
        <v>243441</v>
      </c>
      <c r="H31" s="528">
        <f t="shared" si="3"/>
        <v>843310</v>
      </c>
      <c r="I31" s="528">
        <f t="shared" si="3"/>
        <v>500800</v>
      </c>
      <c r="J31" s="507">
        <f t="shared" si="0"/>
        <v>2514675</v>
      </c>
      <c r="K31" s="528">
        <f t="shared" si="3"/>
        <v>4580774</v>
      </c>
      <c r="L31" s="529"/>
    </row>
    <row r="32" spans="1:14" ht="15.75" customHeight="1">
      <c r="A32" s="377"/>
    </row>
    <row r="33" spans="1:10" ht="15.75" customHeight="1">
      <c r="A33" s="377"/>
      <c r="E33" s="511">
        <f>E5+E6+E7+E8+E9+E10+E11+E12+E13+E14+E15+E16+E17+E18+E19+E20+E21+E22+E23+E24+E25+E26</f>
        <v>400000</v>
      </c>
      <c r="F33" s="511">
        <f t="shared" ref="F33:I33" si="4">F5+F6+F7+F8+F9+F10+F11+F12+F13+F14+F15+F16+F17+F18+F19+F20+F21+F22+F23+F24+F25+F26</f>
        <v>527124</v>
      </c>
      <c r="G33" s="511">
        <f t="shared" si="4"/>
        <v>243441</v>
      </c>
      <c r="H33" s="511">
        <f t="shared" si="4"/>
        <v>843310</v>
      </c>
      <c r="I33" s="511">
        <f t="shared" si="4"/>
        <v>500800</v>
      </c>
      <c r="J33" s="511"/>
    </row>
    <row r="34" spans="1:10" ht="15.75" customHeight="1">
      <c r="A34" s="377"/>
    </row>
  </sheetData>
  <mergeCells count="12">
    <mergeCell ref="A28:D28"/>
    <mergeCell ref="A30:D30"/>
    <mergeCell ref="A15:A16"/>
    <mergeCell ref="A3:D3"/>
    <mergeCell ref="A4:D4"/>
    <mergeCell ref="A5:A8"/>
    <mergeCell ref="A9:A14"/>
    <mergeCell ref="A2:D2"/>
    <mergeCell ref="A1:K1"/>
    <mergeCell ref="A18:A20"/>
    <mergeCell ref="A21:A24"/>
    <mergeCell ref="A27:D27"/>
  </mergeCells>
  <pageMargins left="0.7" right="0.44791666666666669" top="0.75" bottom="0.34375" header="0.3" footer="0.3"/>
  <pageSetup paperSize="9" orientation="landscape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4"/>
  <sheetViews>
    <sheetView view="pageLayout" topLeftCell="A7" workbookViewId="0">
      <selection activeCell="H11" sqref="H11"/>
    </sheetView>
  </sheetViews>
  <sheetFormatPr defaultRowHeight="15" customHeight="1"/>
  <cols>
    <col min="1" max="1" width="10.375" style="523" customWidth="1"/>
    <col min="2" max="2" width="4.25" style="490" hidden="1" customWidth="1"/>
    <col min="3" max="3" width="3.875" style="490" hidden="1" customWidth="1"/>
    <col min="4" max="4" width="50.625" style="483" customWidth="1"/>
    <col min="5" max="5" width="10" style="511" customWidth="1"/>
    <col min="6" max="10" width="10" style="512" customWidth="1"/>
    <col min="11" max="11" width="8.5" style="515" hidden="1" customWidth="1"/>
    <col min="12" max="13" width="8.5" style="483" hidden="1" customWidth="1"/>
    <col min="14" max="16384" width="9" style="483"/>
  </cols>
  <sheetData>
    <row r="1" spans="1:15" ht="29.25" customHeight="1">
      <c r="A1" s="1932" t="s">
        <v>3794</v>
      </c>
      <c r="B1" s="1932"/>
      <c r="C1" s="1932"/>
      <c r="D1" s="1932"/>
      <c r="E1" s="1932"/>
      <c r="F1" s="1932"/>
      <c r="G1" s="1932"/>
      <c r="H1" s="1932"/>
      <c r="I1" s="1932"/>
      <c r="J1" s="1932"/>
      <c r="K1" s="482">
        <v>3000</v>
      </c>
      <c r="L1" s="483">
        <f>SUM(I1:K1)</f>
        <v>3000</v>
      </c>
      <c r="M1" s="484"/>
    </row>
    <row r="2" spans="1:15" s="490" customFormat="1" ht="15" customHeight="1">
      <c r="A2" s="1921" t="s">
        <v>2640</v>
      </c>
      <c r="B2" s="1921"/>
      <c r="C2" s="1921"/>
      <c r="D2" s="1921"/>
      <c r="E2" s="531">
        <v>400000</v>
      </c>
      <c r="F2" s="532">
        <v>557124</v>
      </c>
      <c r="G2" s="533">
        <v>301112</v>
      </c>
      <c r="H2" s="485">
        <v>770638.81</v>
      </c>
      <c r="I2" s="486"/>
      <c r="J2" s="487"/>
      <c r="K2" s="488"/>
      <c r="L2" s="489"/>
      <c r="M2" s="489"/>
    </row>
    <row r="3" spans="1:15" s="490" customFormat="1" ht="15" customHeight="1">
      <c r="A3" s="1927" t="s">
        <v>2641</v>
      </c>
      <c r="B3" s="1927"/>
      <c r="C3" s="1927"/>
      <c r="D3" s="1927"/>
      <c r="E3" s="491">
        <f>E31</f>
        <v>400000</v>
      </c>
      <c r="F3" s="480">
        <f>F27</f>
        <v>527124</v>
      </c>
      <c r="G3" s="481">
        <f>G27</f>
        <v>243441</v>
      </c>
      <c r="H3" s="481">
        <f>H27</f>
        <v>843310</v>
      </c>
      <c r="I3" s="481">
        <f>I27</f>
        <v>457000</v>
      </c>
      <c r="J3" s="481">
        <f>J27</f>
        <v>4231824</v>
      </c>
      <c r="K3" s="488"/>
      <c r="L3" s="489"/>
      <c r="M3" s="489"/>
    </row>
    <row r="4" spans="1:15" s="496" customFormat="1" ht="15" customHeight="1">
      <c r="A4" s="1928" t="s">
        <v>11</v>
      </c>
      <c r="B4" s="1928"/>
      <c r="C4" s="1928"/>
      <c r="D4" s="1928"/>
      <c r="E4" s="492" t="s">
        <v>3567</v>
      </c>
      <c r="F4" s="493" t="s">
        <v>997</v>
      </c>
      <c r="G4" s="494" t="s">
        <v>998</v>
      </c>
      <c r="H4" s="494" t="s">
        <v>2006</v>
      </c>
      <c r="I4" s="494" t="s">
        <v>22</v>
      </c>
      <c r="J4" s="494" t="s">
        <v>872</v>
      </c>
      <c r="K4" s="495"/>
    </row>
    <row r="5" spans="1:15" ht="15" customHeight="1">
      <c r="A5" s="1923" t="s">
        <v>1427</v>
      </c>
      <c r="B5" s="497">
        <v>1</v>
      </c>
      <c r="C5" s="497"/>
      <c r="D5" s="498" t="str">
        <f>'1-MCHแก้ไข'!D16</f>
        <v xml:space="preserve">โครงการส่งเสริมสุขภาพมารดาและทารก "ลูกเกิดรอด แม่ปลอดภัย" อำเภอนครไทย ปี 2557 </v>
      </c>
      <c r="E5" s="499">
        <f>'1-MCHแก้ไข'!G95</f>
        <v>20150</v>
      </c>
      <c r="F5" s="499">
        <f>'1-MCHแก้ไข'!H95</f>
        <v>0</v>
      </c>
      <c r="G5" s="499">
        <f>'1-MCHแก้ไข'!J95</f>
        <v>75500</v>
      </c>
      <c r="H5" s="499">
        <f>'1-MCHแก้ไข'!K95</f>
        <v>0</v>
      </c>
      <c r="I5" s="499">
        <f>'1-MCHแก้ไข'!N95</f>
        <v>4000</v>
      </c>
      <c r="J5" s="499">
        <f>'1-MCHแก้ไข'!Q95</f>
        <v>99650</v>
      </c>
      <c r="K5" s="500"/>
      <c r="L5" s="501"/>
      <c r="M5" s="501"/>
    </row>
    <row r="6" spans="1:15" ht="15" customHeight="1">
      <c r="A6" s="1923"/>
      <c r="B6" s="497">
        <v>2</v>
      </c>
      <c r="C6" s="497"/>
      <c r="D6" s="502" t="str">
        <f>'2-กุมาร(0-5)แก้ไข'!D12</f>
        <v xml:space="preserve">โครงการ พัฒนาการสมวัย  อนาคตนครไทยก้าวหน้า </v>
      </c>
      <c r="E6" s="503">
        <f>'2-กุมาร(0-5)แก้ไข'!G80</f>
        <v>33000</v>
      </c>
      <c r="F6" s="503">
        <f>'2-กุมาร(0-5)แก้ไข'!H80</f>
        <v>0</v>
      </c>
      <c r="G6" s="503">
        <f>'2-กุมาร(0-5)แก้ไข'!J80</f>
        <v>110241</v>
      </c>
      <c r="H6" s="503">
        <f>'2-กุมาร(0-5)แก้ไข'!K80</f>
        <v>0</v>
      </c>
      <c r="I6" s="503">
        <f>'2-กุมาร(0-5)แก้ไข'!N80</f>
        <v>0</v>
      </c>
      <c r="J6" s="503">
        <f>'2-กุมาร(0-5)แก้ไข'!Q80</f>
        <v>143241</v>
      </c>
      <c r="K6" s="504">
        <f>E6+G6+H6</f>
        <v>143241</v>
      </c>
      <c r="L6" s="501"/>
      <c r="M6" s="505"/>
    </row>
    <row r="7" spans="1:15" ht="15" customHeight="1">
      <c r="A7" s="1923"/>
      <c r="B7" s="497">
        <v>4</v>
      </c>
      <c r="C7" s="497"/>
      <c r="D7" s="502" t="str">
        <f>'4-วัยเรียน'!D10</f>
        <v>โครงการส่งเสริมพฤติกรรมสุขภาพในโรงเรียนด้วยหลัก 3อ.2ส.</v>
      </c>
      <c r="E7" s="503">
        <f>'4-วัยเรียน'!G53</f>
        <v>0</v>
      </c>
      <c r="F7" s="506">
        <f>'4-วัยเรียน'!H53</f>
        <v>0</v>
      </c>
      <c r="G7" s="507">
        <f>'4-วัยเรียน'!J53</f>
        <v>29000</v>
      </c>
      <c r="H7" s="507">
        <f>'4-วัยเรียน'!K53</f>
        <v>0</v>
      </c>
      <c r="I7" s="507">
        <f>'4-วัยเรียน'!N53</f>
        <v>0</v>
      </c>
      <c r="J7" s="507">
        <f>'4-วัยเรียน'!Q53</f>
        <v>29000</v>
      </c>
      <c r="K7" s="504"/>
      <c r="L7" s="501"/>
      <c r="M7" s="505"/>
    </row>
    <row r="8" spans="1:15" ht="15" customHeight="1">
      <c r="A8" s="1923"/>
      <c r="B8" s="497">
        <v>5</v>
      </c>
      <c r="C8" s="497"/>
      <c r="D8" s="502" t="str">
        <f>'5-สูงอายุ-nk1'!E12</f>
        <v xml:space="preserve">พัฒนาการดูแลสุขภาพผู้สูงอายุระยะยาว อำเภอนครไทย   </v>
      </c>
      <c r="E8" s="503">
        <f>'5-สูงอายุ-nk1'!H55</f>
        <v>0</v>
      </c>
      <c r="F8" s="506">
        <f>'5-สูงอายุ-nk1'!I55</f>
        <v>0</v>
      </c>
      <c r="G8" s="507">
        <f>'5-สูงอายุ-nk1'!K55</f>
        <v>0</v>
      </c>
      <c r="H8" s="507">
        <f>'5-สูงอายุ-nk1'!L55</f>
        <v>118475</v>
      </c>
      <c r="I8" s="507">
        <f>'5-สูงอายุ-nk1'!O55</f>
        <v>0</v>
      </c>
      <c r="J8" s="507">
        <f>'5-สูงอายุ-nk1'!R55</f>
        <v>118475</v>
      </c>
      <c r="K8" s="504"/>
      <c r="L8" s="501"/>
      <c r="M8" s="505"/>
    </row>
    <row r="9" spans="1:15" ht="15" customHeight="1">
      <c r="A9" s="1929" t="s">
        <v>1108</v>
      </c>
      <c r="B9" s="497">
        <v>6</v>
      </c>
      <c r="C9" s="497"/>
      <c r="D9" s="502" t="str">
        <f>'6-HTDM'!E14</f>
        <v>พัฒนาระบบการป้องกันและควบคุมโรคเรื้อรัง เบาหวาน ความดันโลหิตสูงอำเภอนครไทย ปี 2557</v>
      </c>
      <c r="E9" s="503">
        <f>'6-HTDM'!G150</f>
        <v>0</v>
      </c>
      <c r="F9" s="503">
        <f>'6-HTDM'!H150</f>
        <v>500000</v>
      </c>
      <c r="G9" s="503">
        <f>'6-HTDM'!J150</f>
        <v>0</v>
      </c>
      <c r="H9" s="503">
        <f>'6-HTDM'!K150</f>
        <v>50750</v>
      </c>
      <c r="I9" s="503">
        <f>'6-HTDM'!N150</f>
        <v>0</v>
      </c>
      <c r="J9" s="503">
        <f>'6-HTDM'!Q150</f>
        <v>1774084</v>
      </c>
      <c r="K9" s="504"/>
      <c r="L9" s="501"/>
      <c r="M9" s="505"/>
    </row>
    <row r="10" spans="1:15" ht="15" customHeight="1">
      <c r="A10" s="1930"/>
      <c r="B10" s="497">
        <v>7</v>
      </c>
      <c r="C10" s="497"/>
      <c r="D10" s="502" t="str">
        <f>'7-CA'!D14</f>
        <v xml:space="preserve">คนนครไทย ห่างไกลมะเร็ง </v>
      </c>
      <c r="E10" s="503">
        <f>'7-CA'!F79</f>
        <v>0</v>
      </c>
      <c r="F10" s="506">
        <f>'7-CA'!G79</f>
        <v>0</v>
      </c>
      <c r="G10" s="507">
        <f>'7-CA'!I79</f>
        <v>15000</v>
      </c>
      <c r="H10" s="507">
        <f>'7-CA'!J79</f>
        <v>72671</v>
      </c>
      <c r="I10" s="507">
        <f>'7-CA'!M79</f>
        <v>0</v>
      </c>
      <c r="J10" s="507">
        <f>'7-CA'!P79</f>
        <v>0</v>
      </c>
      <c r="K10" s="504"/>
      <c r="L10" s="501">
        <v>7000</v>
      </c>
      <c r="M10" s="505"/>
    </row>
    <row r="11" spans="1:15" ht="15" customHeight="1">
      <c r="A11" s="1930"/>
      <c r="B11" s="497">
        <v>8</v>
      </c>
      <c r="C11" s="497"/>
      <c r="D11" s="502" t="str">
        <f>'8-คลินิกตา'!D10</f>
        <v>พัฒนาระบบบริการผู้ป่วยโรคตา  อำเภอนครไทย</v>
      </c>
      <c r="E11" s="503">
        <f>'8-คลินิกตา'!G55</f>
        <v>7500</v>
      </c>
      <c r="F11" s="506">
        <f>'8-คลินิกตา'!H55</f>
        <v>0</v>
      </c>
      <c r="G11" s="506">
        <f>'8-คลินิกตา'!J55</f>
        <v>0</v>
      </c>
      <c r="H11" s="506">
        <f>'8-คลินิกตา'!K55</f>
        <v>0</v>
      </c>
      <c r="I11" s="506">
        <f>'8-คลินิกตา'!N55</f>
        <v>0</v>
      </c>
      <c r="J11" s="507">
        <f>'8-คลินิกตา'!Q55</f>
        <v>7500</v>
      </c>
      <c r="K11" s="504"/>
      <c r="L11" s="501">
        <v>4000</v>
      </c>
      <c r="M11" s="505"/>
    </row>
    <row r="12" spans="1:15" ht="15" customHeight="1">
      <c r="A12" s="1930"/>
      <c r="B12" s="497">
        <v>9</v>
      </c>
      <c r="C12" s="497"/>
      <c r="D12" s="502" t="str">
        <f>'9-COPDAsthma'!B8</f>
        <v>โครงการพัฒนาการดูแลผู้ป่วย asthma COPD  อำเภอนครไทย ให้มีคุณภาพ</v>
      </c>
      <c r="E12" s="503">
        <f>'9-COPDAsthma'!G62</f>
        <v>4000</v>
      </c>
      <c r="F12" s="506">
        <f>'9-COPDAsthma'!H62</f>
        <v>0</v>
      </c>
      <c r="G12" s="506">
        <f>'9-COPDAsthma'!J62</f>
        <v>13700</v>
      </c>
      <c r="H12" s="506">
        <f>'9-COPDAsthma'!K62</f>
        <v>0</v>
      </c>
      <c r="I12" s="506">
        <f>'9-COPDAsthma'!N62</f>
        <v>0</v>
      </c>
      <c r="J12" s="507">
        <f>'9-COPDAsthma'!Q62</f>
        <v>17700</v>
      </c>
      <c r="K12" s="504"/>
      <c r="L12" s="501">
        <v>5000</v>
      </c>
      <c r="M12" s="505"/>
    </row>
    <row r="13" spans="1:15" ht="15" customHeight="1">
      <c r="A13" s="1930"/>
      <c r="B13" s="497">
        <v>10</v>
      </c>
      <c r="C13" s="497"/>
      <c r="D13" s="502" t="str">
        <f>'10-CKD'!D12</f>
        <v>โครงการพัฒนาระบบการดูแลผู้ป่วยโรคไตเรื้อรัง (CKD.)</v>
      </c>
      <c r="E13" s="503">
        <f>'10-CKD'!G49</f>
        <v>9000</v>
      </c>
      <c r="F13" s="506">
        <f>'10-CKD'!H49</f>
        <v>0</v>
      </c>
      <c r="G13" s="507">
        <f>'10-CKD'!J49</f>
        <v>0</v>
      </c>
      <c r="H13" s="507">
        <f>'10-CKD'!K49</f>
        <v>0</v>
      </c>
      <c r="I13" s="507">
        <f>'10-CKD'!N49</f>
        <v>0</v>
      </c>
      <c r="J13" s="507">
        <f>'10-CKD'!Q49</f>
        <v>9000</v>
      </c>
      <c r="K13" s="504"/>
      <c r="L13" s="501">
        <v>0</v>
      </c>
      <c r="M13" s="505"/>
    </row>
    <row r="14" spans="1:15" ht="15" customHeight="1">
      <c r="A14" s="1931"/>
      <c r="B14" s="497">
        <v>11</v>
      </c>
      <c r="C14" s="497"/>
      <c r="D14" s="502" t="s">
        <v>3789</v>
      </c>
      <c r="E14" s="503">
        <f>'11-EMS'!G76</f>
        <v>0</v>
      </c>
      <c r="F14" s="508">
        <f>'11-EMS'!H76</f>
        <v>0</v>
      </c>
      <c r="G14" s="507">
        <f>'11-EMS'!J76</f>
        <v>0</v>
      </c>
      <c r="H14" s="507">
        <f>'11-EMS'!K76</f>
        <v>33000</v>
      </c>
      <c r="I14" s="507">
        <f>'11-EMS'!N76</f>
        <v>29500</v>
      </c>
      <c r="J14" s="507">
        <f>'11-EMS'!Q76</f>
        <v>62500</v>
      </c>
      <c r="K14" s="504"/>
      <c r="L14" s="501">
        <v>0</v>
      </c>
      <c r="M14" s="505"/>
    </row>
    <row r="15" spans="1:15" ht="15" customHeight="1">
      <c r="A15" s="1926" t="s">
        <v>2619</v>
      </c>
      <c r="B15" s="497">
        <v>14</v>
      </c>
      <c r="C15" s="497"/>
      <c r="D15" s="502" t="str">
        <f>'14- สุขภาพจิต'!D9</f>
        <v>โครงการ สุขภาพจิตดี ตามวิถีชุมชนอำเภอนครไทย</v>
      </c>
      <c r="E15" s="503">
        <f>'14- สุขภาพจิต'!G82</f>
        <v>9200</v>
      </c>
      <c r="F15" s="506">
        <f>'14- สุขภาพจิต'!H82</f>
        <v>0</v>
      </c>
      <c r="G15" s="507">
        <f>'14- สุขภาพจิต'!J82</f>
        <v>0</v>
      </c>
      <c r="H15" s="507">
        <f>'14- สุขภาพจิต'!K82</f>
        <v>69800</v>
      </c>
      <c r="I15" s="507">
        <f>'14- สุขภาพจิต'!N82</f>
        <v>0</v>
      </c>
      <c r="J15" s="507">
        <f>'14- สุขภาพจิต'!Q82</f>
        <v>79000</v>
      </c>
      <c r="K15" s="504"/>
      <c r="L15" s="501">
        <f>SUM(L10:L14)</f>
        <v>16000</v>
      </c>
      <c r="M15" s="505"/>
    </row>
    <row r="16" spans="1:15" ht="15" customHeight="1">
      <c r="A16" s="1926"/>
      <c r="B16" s="497">
        <v>15</v>
      </c>
      <c r="C16" s="497"/>
      <c r="D16" s="502" t="str">
        <f>'15-ยาเสพติด'!D9</f>
        <v>โครงการนครไทย ห่างไกลยาเสพติด</v>
      </c>
      <c r="E16" s="503">
        <f>'15-ยาเสพติด'!G54</f>
        <v>0</v>
      </c>
      <c r="F16" s="506">
        <f>'15-ยาเสพติด'!H54</f>
        <v>0</v>
      </c>
      <c r="G16" s="507">
        <f>'15-ยาเสพติด'!J54</f>
        <v>0</v>
      </c>
      <c r="H16" s="507">
        <f>'15-ยาเสพติด'!K54</f>
        <v>70500</v>
      </c>
      <c r="I16" s="507">
        <f>'15-ยาเสพติด'!N54</f>
        <v>0</v>
      </c>
      <c r="J16" s="507">
        <f>'15-ยาเสพติด'!Q54</f>
        <v>70500</v>
      </c>
      <c r="K16" s="504"/>
      <c r="L16" s="501"/>
      <c r="M16" s="505"/>
      <c r="O16" s="509"/>
    </row>
    <row r="17" spans="1:13" ht="15" customHeight="1">
      <c r="A17" s="510" t="s">
        <v>2620</v>
      </c>
      <c r="B17" s="497">
        <v>16</v>
      </c>
      <c r="C17" s="497"/>
      <c r="D17" s="502" t="str">
        <f>'16-กายภาพ&amp;ผู้พิการ'!D12</f>
        <v>โครงการ "คนนครไทยร่วมใจ สร้างสุข ไม่ทอดทิ้งผู้พิการ ผู้ด้อยโอกาส"</v>
      </c>
      <c r="E17" s="483"/>
      <c r="F17" s="506">
        <f>'16-กายภาพ&amp;ผู้พิการ'!H73</f>
        <v>0</v>
      </c>
      <c r="G17" s="507">
        <f>'16-กายภาพ&amp;ผู้พิการ'!J73</f>
        <v>0</v>
      </c>
      <c r="H17" s="507">
        <f>'16-กายภาพ&amp;ผู้พิการ'!K73</f>
        <v>76000</v>
      </c>
      <c r="I17" s="507">
        <f>'16-กายภาพ&amp;ผู้พิการ'!N73</f>
        <v>144000</v>
      </c>
      <c r="J17" s="507">
        <f>'16-กายภาพ&amp;ผู้พิการ'!Q73</f>
        <v>463320</v>
      </c>
      <c r="K17" s="504"/>
      <c r="L17" s="501"/>
      <c r="M17" s="505"/>
    </row>
    <row r="18" spans="1:13" ht="15" customHeight="1">
      <c r="A18" s="1923" t="s">
        <v>2621</v>
      </c>
      <c r="B18" s="497">
        <v>18</v>
      </c>
      <c r="C18" s="497"/>
      <c r="D18" s="502" t="str">
        <f>'18-CD SRRT '!D10</f>
        <v>โครงการเฝ้าระวังและควบคุมโรคติดต่ออำเภอนครไทยให้มีประสิทธิภาพ</v>
      </c>
      <c r="E18" s="503">
        <f>'18-CD SRRT '!G58</f>
        <v>0</v>
      </c>
      <c r="F18" s="506">
        <f>'18-CD SRRT '!H58</f>
        <v>10224</v>
      </c>
      <c r="G18" s="507">
        <f>'18-CD SRRT '!J58</f>
        <v>0</v>
      </c>
      <c r="H18" s="507">
        <f>'18-CD SRRT '!K58</f>
        <v>74660</v>
      </c>
      <c r="I18" s="507">
        <f>'18-CD SRRT '!N58</f>
        <v>0</v>
      </c>
      <c r="J18" s="507">
        <f>'18-CD SRRT '!R58</f>
        <v>0</v>
      </c>
      <c r="K18" s="504"/>
      <c r="L18" s="501">
        <f>44950-33450</f>
        <v>11500</v>
      </c>
      <c r="M18" s="505"/>
    </row>
    <row r="19" spans="1:13" ht="15" customHeight="1">
      <c r="A19" s="1923"/>
      <c r="B19" s="497">
        <v>20</v>
      </c>
      <c r="C19" s="497"/>
      <c r="D19" s="502" t="str">
        <f>'20-TB'!D9</f>
        <v>โครงการเฝ้าระวังและแก้ไขปัญหาวัณโรค อำเภอนครไทย</v>
      </c>
      <c r="E19" s="503">
        <f>'20-TB'!G27</f>
        <v>0</v>
      </c>
      <c r="F19" s="506">
        <f>'20-TB'!H27</f>
        <v>16900</v>
      </c>
      <c r="G19" s="507">
        <f>'20-TB'!J27</f>
        <v>0</v>
      </c>
      <c r="H19" s="507">
        <f>'20-TB'!K27</f>
        <v>0</v>
      </c>
      <c r="I19" s="507">
        <f>'20-TB'!N27</f>
        <v>0</v>
      </c>
      <c r="J19" s="507">
        <f>'20-TB'!Q27</f>
        <v>16900</v>
      </c>
      <c r="K19" s="511">
        <f>'20-TB'!R27</f>
        <v>0</v>
      </c>
      <c r="L19" s="501"/>
      <c r="M19" s="505"/>
    </row>
    <row r="20" spans="1:13" ht="15" customHeight="1">
      <c r="A20" s="1923"/>
      <c r="B20" s="497">
        <v>21</v>
      </c>
      <c r="C20" s="497"/>
      <c r="D20" s="502" t="str">
        <f>'21-AIDS'!D12</f>
        <v>โครงการเสริมสร้างการป้องกันแก้ไขปัญหาเอดส์และโรคติดต่อทางเพศสัมพันธ์แบบบูรณาการอำเภอนครไทย</v>
      </c>
      <c r="E20" s="503">
        <f>'21-AIDS'!G37</f>
        <v>0</v>
      </c>
      <c r="F20" s="506">
        <f>'21-AIDS'!H37</f>
        <v>0</v>
      </c>
      <c r="G20" s="499">
        <f>'21-AIDS'!J37</f>
        <v>0</v>
      </c>
      <c r="H20" s="499">
        <f>'21-AIDS'!K37</f>
        <v>54200</v>
      </c>
      <c r="I20" s="499">
        <f>'21-AIDS'!N37</f>
        <v>0</v>
      </c>
      <c r="J20" s="499">
        <f>'21-AIDS'!Q37</f>
        <v>54200</v>
      </c>
      <c r="K20" s="512">
        <f>'21-AIDS'!R37</f>
        <v>0</v>
      </c>
      <c r="L20" s="501"/>
      <c r="M20" s="505"/>
    </row>
    <row r="21" spans="1:13" ht="15" customHeight="1">
      <c r="A21" s="1923" t="s">
        <v>2850</v>
      </c>
      <c r="B21" s="497">
        <v>23</v>
      </c>
      <c r="C21" s="497"/>
      <c r="D21" s="502" t="str">
        <f>'23-คบส'!D13</f>
        <v>โครงการส่งเสริมงานคุ้มครองผู้บริโภค ปลอดภัย</v>
      </c>
      <c r="E21" s="503">
        <f>'23-คบส'!G47</f>
        <v>0</v>
      </c>
      <c r="F21" s="506">
        <f>'23-คบส'!H47</f>
        <v>0</v>
      </c>
      <c r="G21" s="507">
        <f>'23-คบส'!J47</f>
        <v>0</v>
      </c>
      <c r="H21" s="507">
        <f>'23-คบส'!K47</f>
        <v>57000</v>
      </c>
      <c r="I21" s="507">
        <f>'23-คบส'!N47</f>
        <v>0</v>
      </c>
      <c r="J21" s="507">
        <f>'23-คบส'!Q47</f>
        <v>57000</v>
      </c>
      <c r="K21" s="504"/>
      <c r="L21" s="501"/>
      <c r="M21" s="505"/>
    </row>
    <row r="22" spans="1:13" ht="15" customHeight="1">
      <c r="A22" s="1923"/>
      <c r="B22" s="497">
        <v>24</v>
      </c>
      <c r="C22" s="497"/>
      <c r="D22" s="502" t="str">
        <f>'24- สสม'!F12</f>
        <v>โครงการเสริมสร้างสุขภาพภาคประชาชนและข่ายสุขภาพภาคในชุมชนอำเภอนครไทย ปีงบประมาณ 2557</v>
      </c>
      <c r="E22" s="503">
        <f>'24- สสม'!I89</f>
        <v>0</v>
      </c>
      <c r="F22" s="506">
        <f>'24- สสม'!J89</f>
        <v>0</v>
      </c>
      <c r="G22" s="507">
        <f>'24- สสม'!L89</f>
        <v>0</v>
      </c>
      <c r="H22" s="507">
        <f>'24- สสม'!M89</f>
        <v>136654</v>
      </c>
      <c r="I22" s="507">
        <f>'24- สสม'!P89</f>
        <v>0</v>
      </c>
      <c r="J22" s="507">
        <f>'24- สสม'!S89</f>
        <v>136654</v>
      </c>
      <c r="K22" s="513" t="s">
        <v>1854</v>
      </c>
      <c r="L22" s="501"/>
      <c r="M22" s="505"/>
    </row>
    <row r="23" spans="1:13" ht="15" customHeight="1">
      <c r="A23" s="1923"/>
      <c r="B23" s="497">
        <v>25</v>
      </c>
      <c r="C23" s="497"/>
      <c r="D23" s="502" t="str">
        <f>'25-สวล&amp;อาชีว'!D9</f>
        <v>โครงการนครไทยร่วมใจลดภาวะโลกร้อน  ปีงบประมาณ  2557</v>
      </c>
      <c r="E23" s="503">
        <f>'25-สวล&amp;อาชีว'!G25</f>
        <v>0</v>
      </c>
      <c r="F23" s="506">
        <f>'25-สวล&amp;อาชีว'!H25</f>
        <v>0</v>
      </c>
      <c r="G23" s="507">
        <f>'25-สวล&amp;อาชีว'!J25</f>
        <v>0</v>
      </c>
      <c r="H23" s="507">
        <f>'25-สวล&amp;อาชีว'!K25</f>
        <v>0</v>
      </c>
      <c r="I23" s="507">
        <f>'25-สวล&amp;อาชีว'!N25</f>
        <v>0</v>
      </c>
      <c r="J23" s="507">
        <f>'25-สวล&amp;อาชีว'!Q25</f>
        <v>210000</v>
      </c>
      <c r="K23" s="504"/>
      <c r="L23" s="501"/>
      <c r="M23" s="505"/>
    </row>
    <row r="24" spans="1:13" ht="15" customHeight="1">
      <c r="A24" s="1923"/>
      <c r="B24" s="497">
        <v>27</v>
      </c>
      <c r="C24" s="497"/>
      <c r="D24" s="502" t="str">
        <f>'30แผนไทย'!D8</f>
        <v>โครงการพัฒนาการปฏิบัติงงานและการให้บริการทางการแพทย์แผนไทยและการแพทย์ทางเลือก</v>
      </c>
      <c r="E24" s="503">
        <f>'30แผนไทย'!G32</f>
        <v>0</v>
      </c>
      <c r="F24" s="506">
        <f>'30แผนไทย'!H32</f>
        <v>0</v>
      </c>
      <c r="G24" s="507">
        <f>'30แผนไทย'!J32</f>
        <v>0</v>
      </c>
      <c r="H24" s="507">
        <f>'30แผนไทย'!K32</f>
        <v>29600</v>
      </c>
      <c r="I24" s="507">
        <f>'30แผนไทย'!N32</f>
        <v>12400</v>
      </c>
      <c r="J24" s="507">
        <f>'30แผนไทย'!Q32</f>
        <v>42000</v>
      </c>
      <c r="K24" s="504"/>
      <c r="L24" s="501"/>
      <c r="M24" s="505"/>
    </row>
    <row r="25" spans="1:13" ht="15" customHeight="1">
      <c r="A25" s="514"/>
      <c r="B25" s="497">
        <v>29</v>
      </c>
      <c r="C25" s="497"/>
      <c r="D25" s="502" t="str">
        <f>'32-HRM1'!D12</f>
        <v>โครงการพัฒนาสมรรถนะบุคลากร ปี 2557</v>
      </c>
      <c r="E25" s="503">
        <f>'32-HRM1'!H121</f>
        <v>12000</v>
      </c>
      <c r="F25" s="506">
        <f>'32-HRM1'!I121</f>
        <v>0</v>
      </c>
      <c r="G25" s="506">
        <f>'32-HRM1'!K121</f>
        <v>0</v>
      </c>
      <c r="H25" s="506">
        <f>'32-HRM1'!L121</f>
        <v>0</v>
      </c>
      <c r="I25" s="506">
        <f>'32-HRM1'!O121</f>
        <v>267100</v>
      </c>
      <c r="J25" s="507">
        <f>'32-HRM1'!R121</f>
        <v>841100</v>
      </c>
      <c r="K25" s="504" t="s">
        <v>2618</v>
      </c>
      <c r="L25" s="501"/>
      <c r="M25" s="505"/>
    </row>
    <row r="26" spans="1:13" ht="15" customHeight="1">
      <c r="A26" s="514"/>
      <c r="B26" s="497">
        <v>7</v>
      </c>
      <c r="C26" s="497"/>
      <c r="D26" s="317" t="str">
        <f>'42วิชาการพยาบาล'!D10</f>
        <v>การส่งเสริมสนับสนุนพัฒนางานด้านวิชาการ</v>
      </c>
      <c r="E26" s="507">
        <f>'42วิชาการพยาบาล'!G56</f>
        <v>305150</v>
      </c>
      <c r="F26" s="499">
        <f>'42วิชาการพยาบาล'!H56</f>
        <v>0</v>
      </c>
      <c r="G26" s="499">
        <f>'42วิชาการพยาบาล'!J56</f>
        <v>0</v>
      </c>
      <c r="H26" s="499">
        <f>'42วิชาการพยาบาล'!K56</f>
        <v>0</v>
      </c>
      <c r="I26" s="499">
        <f>'42วิชาการพยาบาล'!N56</f>
        <v>43800</v>
      </c>
      <c r="J26" s="499">
        <f>'42วิชาการพยาบาล'!Q56</f>
        <v>348950</v>
      </c>
    </row>
    <row r="27" spans="1:13" s="520" customFormat="1" ht="15" customHeight="1">
      <c r="A27" s="1933" t="s">
        <v>3268</v>
      </c>
      <c r="B27" s="1933"/>
      <c r="C27" s="1933"/>
      <c r="D27" s="1933"/>
      <c r="E27" s="516">
        <f t="shared" ref="E27:J27" si="0">SUM(E5:E25)</f>
        <v>94850</v>
      </c>
      <c r="F27" s="516">
        <f t="shared" si="0"/>
        <v>527124</v>
      </c>
      <c r="G27" s="516">
        <f t="shared" si="0"/>
        <v>243441</v>
      </c>
      <c r="H27" s="516">
        <f t="shared" si="0"/>
        <v>843310</v>
      </c>
      <c r="I27" s="516">
        <f t="shared" si="0"/>
        <v>457000</v>
      </c>
      <c r="J27" s="516">
        <f t="shared" si="0"/>
        <v>4231824</v>
      </c>
      <c r="K27" s="517"/>
      <c r="L27" s="518"/>
      <c r="M27" s="519"/>
    </row>
    <row r="28" spans="1:13" s="490" customFormat="1" ht="13.5" customHeight="1">
      <c r="A28" s="1927" t="s">
        <v>3266</v>
      </c>
      <c r="B28" s="1927"/>
      <c r="C28" s="1927"/>
      <c r="D28" s="1927"/>
      <c r="E28" s="1474" t="s">
        <v>3567</v>
      </c>
      <c r="F28" s="1475" t="s">
        <v>997</v>
      </c>
      <c r="G28" s="1476" t="s">
        <v>998</v>
      </c>
      <c r="H28" s="1476" t="s">
        <v>3285</v>
      </c>
      <c r="I28" s="1476" t="s">
        <v>22</v>
      </c>
      <c r="J28" s="1476" t="s">
        <v>872</v>
      </c>
      <c r="K28" s="515"/>
    </row>
    <row r="29" spans="1:13" ht="15" hidden="1" customHeight="1"/>
    <row r="30" spans="1:13" ht="15" customHeight="1">
      <c r="A30" s="1921" t="s">
        <v>3269</v>
      </c>
      <c r="B30" s="1921"/>
      <c r="C30" s="1921"/>
      <c r="D30" s="1921"/>
      <c r="E30" s="507">
        <f t="shared" ref="E30:J30" si="1">SUM(E26:E26)</f>
        <v>305150</v>
      </c>
      <c r="F30" s="507">
        <f t="shared" si="1"/>
        <v>0</v>
      </c>
      <c r="G30" s="507">
        <f t="shared" si="1"/>
        <v>0</v>
      </c>
      <c r="H30" s="507">
        <f t="shared" si="1"/>
        <v>0</v>
      </c>
      <c r="I30" s="507">
        <f t="shared" si="1"/>
        <v>43800</v>
      </c>
      <c r="J30" s="507">
        <f t="shared" si="1"/>
        <v>348950</v>
      </c>
    </row>
    <row r="31" spans="1:13" s="530" customFormat="1" ht="15" customHeight="1">
      <c r="A31" s="524"/>
      <c r="B31" s="525"/>
      <c r="C31" s="525"/>
      <c r="D31" s="526" t="s">
        <v>3267</v>
      </c>
      <c r="E31" s="527">
        <f t="shared" ref="E31:J31" si="2">E30+E27</f>
        <v>400000</v>
      </c>
      <c r="F31" s="528">
        <f t="shared" si="2"/>
        <v>527124</v>
      </c>
      <c r="G31" s="528">
        <f t="shared" si="2"/>
        <v>243441</v>
      </c>
      <c r="H31" s="528">
        <f t="shared" si="2"/>
        <v>843310</v>
      </c>
      <c r="I31" s="528">
        <f t="shared" si="2"/>
        <v>500800</v>
      </c>
      <c r="J31" s="528">
        <f t="shared" si="2"/>
        <v>4580774</v>
      </c>
      <c r="K31" s="529"/>
    </row>
    <row r="32" spans="1:13" ht="15" customHeight="1">
      <c r="A32" s="377"/>
    </row>
    <row r="33" spans="1:9" ht="15" customHeight="1">
      <c r="A33" s="377"/>
      <c r="E33" s="1473">
        <f>E5+E6+E7+E8+E9+E10+E11+E12+E13+E14+E15+E16+E17+E18+E19+E20+E21+E22+E23+E24+E25+E26</f>
        <v>400000</v>
      </c>
      <c r="F33" s="1473">
        <f t="shared" ref="F33:I33" si="3">F5+F6+F7+F8+F9+F10+F11+F12+F13+F14+F15+F16+F17+F18+F19+F20+F21+F22+F23+F24+F25+F26</f>
        <v>527124</v>
      </c>
      <c r="G33" s="1473">
        <f t="shared" si="3"/>
        <v>243441</v>
      </c>
      <c r="H33" s="1473">
        <f t="shared" si="3"/>
        <v>843310</v>
      </c>
      <c r="I33" s="1473">
        <f t="shared" si="3"/>
        <v>500800</v>
      </c>
    </row>
    <row r="34" spans="1:9" ht="15" customHeight="1">
      <c r="A34" s="377"/>
    </row>
  </sheetData>
  <mergeCells count="12">
    <mergeCell ref="A30:D30"/>
    <mergeCell ref="A1:J1"/>
    <mergeCell ref="A2:D2"/>
    <mergeCell ref="A3:D3"/>
    <mergeCell ref="A4:D4"/>
    <mergeCell ref="A5:A8"/>
    <mergeCell ref="A9:A14"/>
    <mergeCell ref="A15:A16"/>
    <mergeCell ref="A18:A20"/>
    <mergeCell ref="A21:A24"/>
    <mergeCell ref="A27:D27"/>
    <mergeCell ref="A28:D28"/>
  </mergeCells>
  <pageMargins left="0.7" right="0.7" top="0.52083333333333337" bottom="0.42708333333333331" header="0.3" footer="0.3"/>
  <pageSetup paperSize="9" orientation="landscape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AI106"/>
  <sheetViews>
    <sheetView view="pageLayout" topLeftCell="A20" zoomScale="110" zoomScaleNormal="110" zoomScalePageLayoutView="110" workbookViewId="0">
      <selection activeCell="P99" sqref="P99"/>
    </sheetView>
  </sheetViews>
  <sheetFormatPr defaultRowHeight="15.75" customHeight="1"/>
  <cols>
    <col min="1" max="1" width="35.375" style="129" customWidth="1"/>
    <col min="2" max="2" width="35.875" style="129" hidden="1" customWidth="1"/>
    <col min="3" max="3" width="35.875" style="380" hidden="1" customWidth="1"/>
    <col min="4" max="4" width="11" style="129" customWidth="1"/>
    <col min="5" max="5" width="20.875" style="129" customWidth="1"/>
    <col min="6" max="6" width="7.375" style="145" customWidth="1"/>
    <col min="7" max="7" width="5.875" style="380" customWidth="1"/>
    <col min="8" max="8" width="5.375" style="380" customWidth="1"/>
    <col min="9" max="9" width="5.25" style="129" customWidth="1"/>
    <col min="10" max="10" width="4.75" style="129" customWidth="1"/>
    <col min="11" max="11" width="5.25" style="129" customWidth="1"/>
    <col min="12" max="15" width="4.25" style="129" customWidth="1"/>
    <col min="16" max="16" width="5.375" style="129" customWidth="1"/>
    <col min="17" max="17" width="6.75" style="129" customWidth="1"/>
    <col min="18" max="29" width="3.875" style="587" customWidth="1"/>
    <col min="30" max="33" width="16.375" style="380" customWidth="1"/>
    <col min="34" max="35" width="9" style="380"/>
    <col min="36" max="16384" width="9" style="129"/>
  </cols>
  <sheetData>
    <row r="1" spans="1:35" ht="15.75" customHeight="1">
      <c r="A1" s="1938" t="s">
        <v>822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AD1" s="588"/>
      <c r="AE1" s="588"/>
      <c r="AF1" s="588"/>
      <c r="AG1" s="588"/>
      <c r="AH1" s="588"/>
      <c r="AI1" s="588"/>
    </row>
    <row r="2" spans="1:35" ht="15.75" customHeight="1">
      <c r="A2" s="696" t="s">
        <v>0</v>
      </c>
      <c r="C2" s="142"/>
      <c r="D2" s="697" t="s">
        <v>823</v>
      </c>
      <c r="E2" s="142"/>
      <c r="F2" s="538"/>
      <c r="G2" s="142"/>
      <c r="H2" s="142"/>
      <c r="I2" s="698"/>
      <c r="J2" s="698"/>
      <c r="K2" s="698"/>
      <c r="L2" s="698"/>
      <c r="M2" s="698"/>
      <c r="N2" s="698"/>
      <c r="O2" s="698"/>
      <c r="P2" s="698"/>
      <c r="Q2" s="698"/>
      <c r="AD2" s="588"/>
      <c r="AE2" s="588"/>
      <c r="AF2" s="588"/>
      <c r="AG2" s="588"/>
      <c r="AH2" s="588"/>
      <c r="AI2" s="588"/>
    </row>
    <row r="3" spans="1:35" ht="15.75" customHeight="1">
      <c r="A3" s="696" t="s">
        <v>2</v>
      </c>
      <c r="C3" s="697"/>
      <c r="D3" s="244" t="s">
        <v>207</v>
      </c>
      <c r="E3" s="697"/>
      <c r="F3" s="244"/>
      <c r="G3" s="697"/>
      <c r="H3" s="697"/>
      <c r="AD3" s="588"/>
      <c r="AE3" s="588"/>
      <c r="AF3" s="588"/>
      <c r="AG3" s="588"/>
      <c r="AH3" s="588"/>
      <c r="AI3" s="588"/>
    </row>
    <row r="4" spans="1:35" ht="15.75" customHeight="1">
      <c r="A4" s="696" t="s">
        <v>824</v>
      </c>
      <c r="C4" s="699"/>
      <c r="D4" s="145" t="s">
        <v>417</v>
      </c>
      <c r="E4" s="699"/>
      <c r="F4" s="700"/>
      <c r="G4" s="699"/>
      <c r="H4" s="699"/>
      <c r="AD4" s="588"/>
      <c r="AE4" s="588"/>
      <c r="AF4" s="588"/>
      <c r="AG4" s="588"/>
      <c r="AH4" s="588"/>
      <c r="AI4" s="588"/>
    </row>
    <row r="5" spans="1:35" ht="15.75" customHeight="1">
      <c r="A5" s="696"/>
      <c r="C5" s="699"/>
      <c r="D5" s="129" t="s">
        <v>6</v>
      </c>
      <c r="E5" s="699"/>
      <c r="F5" s="700"/>
      <c r="G5" s="699"/>
      <c r="H5" s="699"/>
    </row>
    <row r="6" spans="1:35" ht="15.75" customHeight="1">
      <c r="A6" s="696"/>
      <c r="C6" s="699"/>
      <c r="D6" s="129" t="s">
        <v>476</v>
      </c>
      <c r="E6" s="699"/>
      <c r="F6" s="700"/>
      <c r="G6" s="699"/>
      <c r="H6" s="699"/>
    </row>
    <row r="7" spans="1:35" ht="15.75" customHeight="1">
      <c r="A7" s="696" t="s">
        <v>7</v>
      </c>
      <c r="C7" s="697"/>
      <c r="D7" s="697" t="s">
        <v>825</v>
      </c>
      <c r="E7" s="697"/>
      <c r="F7" s="244"/>
      <c r="G7" s="697"/>
      <c r="H7" s="697"/>
      <c r="N7" s="142"/>
    </row>
    <row r="8" spans="1:35" ht="15.75" customHeight="1">
      <c r="A8" s="1937" t="s">
        <v>13</v>
      </c>
      <c r="B8" s="1937"/>
      <c r="D8" s="701" t="s">
        <v>826</v>
      </c>
      <c r="E8" s="379" t="s">
        <v>3800</v>
      </c>
      <c r="F8" s="538"/>
      <c r="G8" s="142"/>
      <c r="H8" s="142"/>
      <c r="I8" s="378" t="s">
        <v>3801</v>
      </c>
      <c r="N8" s="142"/>
    </row>
    <row r="9" spans="1:35" ht="15.75" customHeight="1">
      <c r="A9" s="702"/>
      <c r="C9" s="129"/>
      <c r="E9" s="379" t="s">
        <v>3655</v>
      </c>
      <c r="F9" s="538"/>
      <c r="G9" s="142"/>
      <c r="H9" s="142"/>
      <c r="I9" s="378" t="s">
        <v>3802</v>
      </c>
      <c r="K9" s="380"/>
      <c r="L9" s="381"/>
      <c r="M9" s="380"/>
      <c r="N9" s="380"/>
      <c r="O9" s="380"/>
      <c r="P9" s="380"/>
    </row>
    <row r="10" spans="1:35" ht="15.75" customHeight="1">
      <c r="A10" s="702"/>
      <c r="C10" s="129"/>
      <c r="E10" s="379" t="s">
        <v>3656</v>
      </c>
      <c r="F10" s="538"/>
      <c r="G10" s="142"/>
      <c r="H10" s="142"/>
      <c r="I10" s="378" t="s">
        <v>3803</v>
      </c>
      <c r="L10" s="381"/>
      <c r="M10" s="380"/>
      <c r="N10" s="380"/>
      <c r="O10" s="380"/>
      <c r="P10" s="380"/>
    </row>
    <row r="11" spans="1:35" ht="15.75" customHeight="1">
      <c r="A11" s="702"/>
      <c r="C11" s="129"/>
      <c r="E11" s="379" t="s">
        <v>3657</v>
      </c>
      <c r="F11" s="538"/>
      <c r="G11" s="142"/>
      <c r="H11" s="142"/>
      <c r="I11" s="378" t="s">
        <v>3804</v>
      </c>
      <c r="L11" s="381"/>
      <c r="M11" s="380"/>
      <c r="N11" s="380"/>
      <c r="O11" s="380"/>
      <c r="P11" s="380"/>
    </row>
    <row r="12" spans="1:35" ht="15.75" customHeight="1">
      <c r="A12" s="702"/>
      <c r="C12" s="129"/>
      <c r="D12" s="701" t="s">
        <v>18</v>
      </c>
      <c r="E12" s="379" t="s">
        <v>3658</v>
      </c>
      <c r="F12" s="538"/>
      <c r="G12" s="142"/>
      <c r="H12" s="142"/>
      <c r="I12" s="378" t="s">
        <v>3805</v>
      </c>
      <c r="K12" s="380"/>
      <c r="N12" s="380"/>
      <c r="O12" s="380"/>
      <c r="P12" s="380"/>
    </row>
    <row r="13" spans="1:35" ht="15.75" customHeight="1">
      <c r="A13" s="702"/>
      <c r="C13" s="129"/>
      <c r="E13" s="379" t="s">
        <v>3659</v>
      </c>
      <c r="F13" s="538"/>
      <c r="G13" s="142"/>
      <c r="H13" s="142"/>
      <c r="I13" s="378" t="s">
        <v>3806</v>
      </c>
      <c r="K13" s="380"/>
      <c r="N13" s="380"/>
      <c r="O13" s="380"/>
      <c r="P13" s="380"/>
    </row>
    <row r="14" spans="1:35" ht="15.75" customHeight="1">
      <c r="A14" s="702"/>
      <c r="C14" s="129"/>
      <c r="E14" s="379" t="s">
        <v>3807</v>
      </c>
      <c r="F14" s="538"/>
      <c r="G14" s="142"/>
      <c r="H14" s="142"/>
      <c r="I14" s="378" t="s">
        <v>3808</v>
      </c>
      <c r="N14" s="380"/>
      <c r="O14" s="380"/>
      <c r="P14" s="380"/>
      <c r="R14" s="661"/>
      <c r="S14" s="661"/>
      <c r="T14" s="661"/>
      <c r="U14" s="661"/>
      <c r="V14" s="661"/>
      <c r="W14" s="661"/>
      <c r="X14" s="661"/>
      <c r="Y14" s="661"/>
      <c r="Z14" s="661"/>
      <c r="AA14" s="661"/>
      <c r="AB14" s="661"/>
      <c r="AC14" s="661"/>
      <c r="AD14" s="661"/>
      <c r="AE14" s="661"/>
      <c r="AF14" s="661"/>
      <c r="AG14" s="661"/>
      <c r="AH14" s="661"/>
      <c r="AI14" s="661"/>
    </row>
    <row r="15" spans="1:35" ht="15.75" customHeight="1">
      <c r="A15" s="702"/>
      <c r="C15" s="129"/>
      <c r="E15" s="378" t="s">
        <v>3809</v>
      </c>
      <c r="F15" s="538"/>
      <c r="G15" s="142"/>
      <c r="H15" s="142"/>
      <c r="N15" s="380"/>
      <c r="O15" s="380"/>
      <c r="P15" s="380"/>
      <c r="AD15" s="703"/>
      <c r="AE15" s="703"/>
      <c r="AF15" s="703"/>
      <c r="AG15" s="703"/>
      <c r="AH15" s="703"/>
      <c r="AI15" s="703"/>
    </row>
    <row r="16" spans="1:35" ht="15.75" customHeight="1">
      <c r="A16" s="696" t="s">
        <v>11</v>
      </c>
      <c r="C16" s="129"/>
      <c r="D16" s="341" t="s">
        <v>2265</v>
      </c>
      <c r="F16" s="704"/>
      <c r="G16" s="704"/>
      <c r="H16" s="704"/>
      <c r="AD16" s="452"/>
      <c r="AE16" s="452"/>
      <c r="AF16" s="452"/>
      <c r="AG16" s="452"/>
      <c r="AH16" s="452"/>
      <c r="AI16" s="452"/>
    </row>
    <row r="17" spans="1:35" ht="15.75" customHeight="1">
      <c r="A17" s="1941" t="s">
        <v>12</v>
      </c>
      <c r="B17" s="1940" t="s">
        <v>13</v>
      </c>
      <c r="C17" s="1940"/>
      <c r="D17" s="1942" t="s">
        <v>14</v>
      </c>
      <c r="E17" s="1940" t="s">
        <v>15</v>
      </c>
      <c r="F17" s="1944" t="s">
        <v>16</v>
      </c>
      <c r="G17" s="705" t="s">
        <v>959</v>
      </c>
      <c r="H17" s="706"/>
      <c r="I17" s="706"/>
      <c r="J17" s="706"/>
      <c r="K17" s="706"/>
      <c r="L17" s="706"/>
      <c r="M17" s="706"/>
      <c r="N17" s="706"/>
      <c r="O17" s="706"/>
      <c r="P17" s="706"/>
      <c r="Q17" s="707"/>
      <c r="R17" s="1935" t="s">
        <v>3361</v>
      </c>
      <c r="S17" s="1935"/>
      <c r="T17" s="1935"/>
      <c r="U17" s="1935"/>
      <c r="V17" s="1935"/>
      <c r="W17" s="1935"/>
      <c r="X17" s="1935"/>
      <c r="Y17" s="1935"/>
      <c r="Z17" s="1935"/>
      <c r="AA17" s="1935"/>
      <c r="AB17" s="1935"/>
      <c r="AC17" s="1935"/>
      <c r="AD17" s="1936" t="s">
        <v>1934</v>
      </c>
      <c r="AE17" s="1936"/>
      <c r="AF17" s="1936"/>
      <c r="AG17" s="1936"/>
      <c r="AH17" s="1936"/>
      <c r="AI17" s="1936"/>
    </row>
    <row r="18" spans="1:35" ht="15.75" customHeight="1">
      <c r="A18" s="1941"/>
      <c r="B18" s="1549" t="s">
        <v>826</v>
      </c>
      <c r="C18" s="1549" t="s">
        <v>18</v>
      </c>
      <c r="D18" s="1943"/>
      <c r="E18" s="1940"/>
      <c r="F18" s="1944"/>
      <c r="G18" s="709" t="s">
        <v>3567</v>
      </c>
      <c r="H18" s="648" t="s">
        <v>997</v>
      </c>
      <c r="I18" s="648" t="s">
        <v>3284</v>
      </c>
      <c r="J18" s="648" t="s">
        <v>998</v>
      </c>
      <c r="K18" s="648" t="s">
        <v>3285</v>
      </c>
      <c r="L18" s="648" t="s">
        <v>960</v>
      </c>
      <c r="M18" s="648" t="s">
        <v>961</v>
      </c>
      <c r="N18" s="648" t="s">
        <v>22</v>
      </c>
      <c r="O18" s="387" t="s">
        <v>501</v>
      </c>
      <c r="P18" s="388" t="s">
        <v>1933</v>
      </c>
      <c r="Q18" s="387" t="s">
        <v>872</v>
      </c>
      <c r="R18" s="1555" t="s">
        <v>434</v>
      </c>
      <c r="S18" s="565" t="s">
        <v>437</v>
      </c>
      <c r="T18" s="565" t="s">
        <v>3358</v>
      </c>
      <c r="U18" s="565" t="s">
        <v>1249</v>
      </c>
      <c r="V18" s="565" t="s">
        <v>3359</v>
      </c>
      <c r="W18" s="565" t="s">
        <v>440</v>
      </c>
      <c r="X18" s="565" t="s">
        <v>447</v>
      </c>
      <c r="Y18" s="602" t="s">
        <v>449</v>
      </c>
      <c r="Z18" s="602" t="s">
        <v>442</v>
      </c>
      <c r="AA18" s="602" t="s">
        <v>443</v>
      </c>
      <c r="AB18" s="602" t="s">
        <v>428</v>
      </c>
      <c r="AC18" s="602" t="s">
        <v>3360</v>
      </c>
      <c r="AD18" s="565" t="s">
        <v>2560</v>
      </c>
      <c r="AE18" s="565" t="s">
        <v>2561</v>
      </c>
      <c r="AF18" s="565" t="s">
        <v>2562</v>
      </c>
      <c r="AG18" s="565" t="s">
        <v>2563</v>
      </c>
      <c r="AH18" s="1555" t="s">
        <v>872</v>
      </c>
      <c r="AI18" s="565" t="s">
        <v>1935</v>
      </c>
    </row>
    <row r="19" spans="1:35" s="712" customFormat="1" ht="15.75" customHeight="1">
      <c r="A19" s="214" t="s">
        <v>2643</v>
      </c>
      <c r="B19" s="216"/>
      <c r="C19" s="216"/>
      <c r="D19" s="710"/>
      <c r="E19" s="711"/>
      <c r="F19" s="294"/>
      <c r="G19" s="711">
        <v>0</v>
      </c>
      <c r="H19" s="711"/>
      <c r="I19" s="571"/>
      <c r="J19" s="571"/>
      <c r="K19" s="571"/>
      <c r="L19" s="571"/>
      <c r="M19" s="571"/>
      <c r="N19" s="571"/>
      <c r="O19" s="571"/>
      <c r="P19" s="571"/>
      <c r="Q19" s="571">
        <f>SUM(G19:P19)</f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ht="15.75" customHeight="1">
      <c r="A20" s="713" t="s">
        <v>827</v>
      </c>
      <c r="B20" s="216"/>
      <c r="C20" s="216"/>
      <c r="D20" s="216"/>
      <c r="E20" s="216"/>
      <c r="F20" s="212" t="s">
        <v>828</v>
      </c>
      <c r="G20" s="1545"/>
      <c r="H20" s="1545"/>
      <c r="I20" s="216">
        <v>0</v>
      </c>
      <c r="J20" s="216"/>
      <c r="K20" s="216"/>
      <c r="L20" s="216"/>
      <c r="M20" s="216"/>
      <c r="N20" s="216"/>
      <c r="O20" s="216"/>
      <c r="P20" s="216"/>
      <c r="Q20" s="571">
        <f t="shared" ref="Q20:Q83" si="0">SUM(G20:P20)</f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ht="15.75" customHeight="1">
      <c r="A21" s="714" t="s">
        <v>829</v>
      </c>
      <c r="B21" s="216"/>
      <c r="C21" s="216"/>
      <c r="D21" s="1545" t="s">
        <v>2225</v>
      </c>
      <c r="E21" s="216" t="s">
        <v>830</v>
      </c>
      <c r="F21" s="212" t="s">
        <v>2644</v>
      </c>
      <c r="G21" s="1545"/>
      <c r="H21" s="1545"/>
      <c r="I21" s="216"/>
      <c r="J21" s="216"/>
      <c r="K21" s="216"/>
      <c r="L21" s="715"/>
      <c r="M21" s="715"/>
      <c r="N21" s="715"/>
      <c r="O21" s="715"/>
      <c r="P21" s="715"/>
      <c r="Q21" s="571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ht="15.75" customHeight="1">
      <c r="A22" s="716" t="s">
        <v>831</v>
      </c>
      <c r="B22" s="216"/>
      <c r="C22" s="216"/>
      <c r="D22" s="1545"/>
      <c r="E22" s="212" t="s">
        <v>3824</v>
      </c>
      <c r="F22" s="212" t="s">
        <v>2012</v>
      </c>
      <c r="G22" s="1545"/>
      <c r="H22" s="1545"/>
      <c r="I22" s="216"/>
      <c r="J22" s="216"/>
      <c r="L22" s="715"/>
      <c r="M22" s="715"/>
      <c r="N22" s="216">
        <f>40*25*4</f>
        <v>4000</v>
      </c>
      <c r="O22" s="715"/>
      <c r="P22" s="715"/>
      <c r="Q22" s="571">
        <f t="shared" si="0"/>
        <v>4000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ht="15.75" customHeight="1">
      <c r="A23" s="716" t="s">
        <v>2261</v>
      </c>
      <c r="B23" s="216"/>
      <c r="C23" s="216"/>
      <c r="D23" s="216"/>
      <c r="E23" s="216"/>
      <c r="F23" s="212"/>
      <c r="G23" s="1545"/>
      <c r="H23" s="1545"/>
      <c r="I23" s="216"/>
      <c r="J23" s="216"/>
      <c r="K23" s="216"/>
      <c r="L23" s="216"/>
      <c r="M23" s="216"/>
      <c r="N23" s="216"/>
      <c r="O23" s="216"/>
      <c r="P23" s="216"/>
      <c r="Q23" s="571">
        <f t="shared" si="0"/>
        <v>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ht="15.75" customHeight="1">
      <c r="A24" s="714" t="s">
        <v>3660</v>
      </c>
      <c r="B24" s="216"/>
      <c r="C24" s="216"/>
      <c r="D24" s="1545" t="s">
        <v>833</v>
      </c>
      <c r="E24" s="216" t="s">
        <v>834</v>
      </c>
      <c r="F24" s="212"/>
      <c r="G24" s="1545"/>
      <c r="H24" s="1545"/>
      <c r="I24" s="216"/>
      <c r="J24" s="216"/>
      <c r="K24" s="216"/>
      <c r="L24" s="216"/>
      <c r="M24" s="216"/>
      <c r="N24" s="216"/>
      <c r="O24" s="216"/>
      <c r="P24" s="216"/>
      <c r="Q24" s="571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ht="15.75" customHeight="1">
      <c r="A25" s="716" t="s">
        <v>835</v>
      </c>
      <c r="B25" s="216"/>
      <c r="C25" s="1545"/>
      <c r="D25" s="1545"/>
      <c r="E25" s="216" t="s">
        <v>3823</v>
      </c>
      <c r="F25" s="212"/>
      <c r="G25" s="1545"/>
      <c r="H25" s="1545"/>
      <c r="I25" s="216"/>
      <c r="J25" s="216">
        <f>40*100</f>
        <v>4000</v>
      </c>
      <c r="L25" s="216"/>
      <c r="M25" s="216"/>
      <c r="N25" s="216"/>
      <c r="O25" s="216"/>
      <c r="P25" s="216"/>
      <c r="Q25" s="571">
        <f t="shared" si="0"/>
        <v>4000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ht="15.75" customHeight="1">
      <c r="A26" s="714" t="s">
        <v>836</v>
      </c>
      <c r="B26" s="216"/>
      <c r="C26" s="216"/>
      <c r="D26" s="1545" t="s">
        <v>2225</v>
      </c>
      <c r="E26" s="216"/>
      <c r="F26" s="212"/>
      <c r="G26" s="1545"/>
      <c r="H26" s="1545"/>
      <c r="I26" s="216"/>
      <c r="J26" s="216"/>
      <c r="K26" s="216"/>
      <c r="L26" s="216"/>
      <c r="M26" s="216"/>
      <c r="N26" s="216"/>
      <c r="O26" s="216"/>
      <c r="P26" s="216"/>
      <c r="Q26" s="571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4"/>
      <c r="AE26" s="604"/>
      <c r="AF26" s="604"/>
      <c r="AG26" s="604"/>
      <c r="AH26" s="604"/>
      <c r="AI26" s="604"/>
    </row>
    <row r="27" spans="1:35" ht="15.75" customHeight="1">
      <c r="A27" s="716" t="s">
        <v>2226</v>
      </c>
      <c r="B27" s="216"/>
      <c r="C27" s="216"/>
      <c r="D27" s="1545"/>
      <c r="E27" s="216"/>
      <c r="F27" s="212"/>
      <c r="G27" s="1545"/>
      <c r="H27" s="1545"/>
      <c r="I27" s="216"/>
      <c r="J27" s="216"/>
      <c r="K27" s="216"/>
      <c r="L27" s="216"/>
      <c r="M27" s="216"/>
      <c r="N27" s="216"/>
      <c r="O27" s="216"/>
      <c r="P27" s="216"/>
      <c r="Q27" s="571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ht="15.75" customHeight="1">
      <c r="A28" s="714" t="s">
        <v>837</v>
      </c>
      <c r="B28" s="1545" t="s">
        <v>57</v>
      </c>
      <c r="C28" s="1545" t="s">
        <v>2227</v>
      </c>
      <c r="D28" s="717">
        <v>20941</v>
      </c>
      <c r="E28" s="216" t="s">
        <v>834</v>
      </c>
      <c r="F28" s="212"/>
      <c r="G28" s="1545"/>
      <c r="H28" s="1545"/>
      <c r="I28" s="216"/>
      <c r="J28" s="216"/>
      <c r="K28" s="216"/>
      <c r="L28" s="216"/>
      <c r="M28" s="216"/>
      <c r="N28" s="216"/>
      <c r="O28" s="216"/>
      <c r="P28" s="216"/>
      <c r="Q28" s="571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ht="15.75" customHeight="1">
      <c r="A29" s="714" t="s">
        <v>838</v>
      </c>
      <c r="B29" s="1545" t="s">
        <v>57</v>
      </c>
      <c r="C29" s="1545"/>
      <c r="D29" s="216"/>
      <c r="E29" s="216" t="s">
        <v>3822</v>
      </c>
      <c r="F29" s="212"/>
      <c r="G29" s="216">
        <f>100*100</f>
        <v>10000</v>
      </c>
      <c r="H29" s="1545"/>
      <c r="I29" s="216"/>
      <c r="J29" s="216"/>
      <c r="L29" s="216"/>
      <c r="M29" s="216"/>
      <c r="N29" s="216"/>
      <c r="O29" s="216"/>
      <c r="P29" s="216"/>
      <c r="Q29" s="571">
        <f t="shared" si="0"/>
        <v>10000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ht="15.75" customHeight="1">
      <c r="A30" s="212"/>
      <c r="B30" s="1545"/>
      <c r="C30" s="216"/>
      <c r="D30" s="216"/>
      <c r="E30" s="216" t="s">
        <v>3819</v>
      </c>
      <c r="F30" s="212"/>
      <c r="G30" s="216">
        <v>1500</v>
      </c>
      <c r="H30" s="1545"/>
      <c r="I30" s="216"/>
      <c r="J30" s="216"/>
      <c r="L30" s="216"/>
      <c r="M30" s="216"/>
      <c r="N30" s="216"/>
      <c r="O30" s="216"/>
      <c r="P30" s="216"/>
      <c r="Q30" s="571">
        <f t="shared" si="0"/>
        <v>1500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</row>
    <row r="31" spans="1:35" ht="15.75" hidden="1" customHeight="1">
      <c r="A31" s="714"/>
      <c r="B31" s="1545"/>
      <c r="C31" s="216"/>
      <c r="D31" s="717"/>
      <c r="E31" s="216"/>
      <c r="F31" s="212"/>
      <c r="G31" s="1545"/>
      <c r="H31" s="1545"/>
      <c r="I31" s="216"/>
      <c r="J31" s="216"/>
      <c r="K31" s="216"/>
      <c r="L31" s="216"/>
      <c r="M31" s="216"/>
      <c r="N31" s="216"/>
      <c r="O31" s="216"/>
      <c r="P31" s="216"/>
      <c r="Q31" s="571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ht="15.75" customHeight="1">
      <c r="A32" s="714" t="s">
        <v>839</v>
      </c>
      <c r="B32" s="1545"/>
      <c r="C32" s="216"/>
      <c r="D32" s="717">
        <v>20790</v>
      </c>
      <c r="E32" s="216" t="s">
        <v>834</v>
      </c>
      <c r="F32" s="212" t="s">
        <v>828</v>
      </c>
      <c r="G32" s="1545"/>
      <c r="H32" s="1545"/>
      <c r="I32" s="216"/>
      <c r="J32" s="216"/>
      <c r="K32" s="216"/>
      <c r="L32" s="216"/>
      <c r="M32" s="216"/>
      <c r="N32" s="216"/>
      <c r="O32" s="216"/>
      <c r="P32" s="216"/>
      <c r="Q32" s="571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ht="15.75" customHeight="1">
      <c r="A33" s="716" t="s">
        <v>840</v>
      </c>
      <c r="B33" s="1545"/>
      <c r="C33" s="216"/>
      <c r="D33" s="216"/>
      <c r="E33" s="212" t="s">
        <v>3821</v>
      </c>
      <c r="F33" s="212"/>
      <c r="G33" s="216">
        <v>5000</v>
      </c>
      <c r="H33" s="1545"/>
      <c r="I33" s="216"/>
      <c r="K33" s="216"/>
      <c r="L33" s="216"/>
      <c r="M33" s="216"/>
      <c r="N33" s="216"/>
      <c r="O33" s="216"/>
      <c r="P33" s="216"/>
      <c r="Q33" s="571">
        <f t="shared" si="0"/>
        <v>5000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</row>
    <row r="34" spans="1:35" ht="15.75" customHeight="1">
      <c r="A34" s="716" t="s">
        <v>3765</v>
      </c>
      <c r="B34" s="1545"/>
      <c r="C34" s="216"/>
      <c r="D34" s="216"/>
      <c r="E34" s="216" t="s">
        <v>3819</v>
      </c>
      <c r="F34" s="212"/>
      <c r="G34" s="216">
        <v>1850</v>
      </c>
      <c r="H34" s="1545"/>
      <c r="I34" s="216"/>
      <c r="K34" s="216"/>
      <c r="L34" s="216"/>
      <c r="M34" s="216"/>
      <c r="N34" s="216"/>
      <c r="O34" s="216"/>
      <c r="P34" s="216"/>
      <c r="Q34" s="571">
        <f t="shared" si="0"/>
        <v>1850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571"/>
      <c r="AE34" s="571"/>
      <c r="AF34" s="571"/>
      <c r="AG34" s="571"/>
      <c r="AH34" s="571">
        <f>SUM(AH15:AH33)</f>
        <v>0</v>
      </c>
      <c r="AI34" s="571"/>
    </row>
    <row r="35" spans="1:35" ht="15.75" customHeight="1">
      <c r="A35" s="716"/>
      <c r="B35" s="1545"/>
      <c r="C35" s="216"/>
      <c r="D35" s="216"/>
      <c r="E35" s="216" t="s">
        <v>3820</v>
      </c>
      <c r="F35" s="212"/>
      <c r="G35" s="216">
        <f>1800</f>
        <v>1800</v>
      </c>
      <c r="H35" s="1545"/>
      <c r="I35" s="216"/>
      <c r="K35" s="216"/>
      <c r="L35" s="216"/>
      <c r="M35" s="216"/>
      <c r="N35" s="216"/>
      <c r="O35" s="216"/>
      <c r="P35" s="216"/>
      <c r="Q35" s="571">
        <f t="shared" si="0"/>
        <v>1800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214"/>
      <c r="AE35" s="214"/>
      <c r="AF35" s="214"/>
      <c r="AG35" s="214"/>
      <c r="AH35" s="214"/>
      <c r="AI35" s="214"/>
    </row>
    <row r="36" spans="1:35" ht="15.75" customHeight="1">
      <c r="A36" s="716"/>
      <c r="B36" s="1545"/>
      <c r="C36" s="216"/>
      <c r="D36" s="216"/>
      <c r="E36" s="216"/>
      <c r="F36" s="212"/>
      <c r="G36" s="1545"/>
      <c r="H36" s="1545"/>
      <c r="I36" s="216"/>
      <c r="J36" s="216"/>
      <c r="K36" s="216"/>
      <c r="L36" s="216"/>
      <c r="M36" s="216"/>
      <c r="N36" s="216"/>
      <c r="O36" s="216"/>
      <c r="P36" s="216"/>
      <c r="Q36" s="571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214"/>
      <c r="AE36" s="214"/>
      <c r="AF36" s="214"/>
      <c r="AG36" s="214"/>
      <c r="AH36" s="214"/>
      <c r="AI36" s="214"/>
    </row>
    <row r="37" spans="1:35" ht="15.75" customHeight="1">
      <c r="A37" s="718" t="s">
        <v>2228</v>
      </c>
      <c r="B37" s="216"/>
      <c r="C37" s="216"/>
      <c r="D37" s="216"/>
      <c r="E37" s="216"/>
      <c r="F37" s="212"/>
      <c r="G37" s="1545"/>
      <c r="H37" s="1545"/>
      <c r="I37" s="216"/>
      <c r="J37" s="216"/>
      <c r="K37" s="216"/>
      <c r="L37" s="216"/>
      <c r="M37" s="216"/>
      <c r="N37" s="216"/>
      <c r="O37" s="216"/>
      <c r="P37" s="216"/>
      <c r="Q37" s="571">
        <f t="shared" si="0"/>
        <v>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3"/>
      <c r="AI37" s="603"/>
    </row>
    <row r="38" spans="1:35" ht="15.75" customHeight="1">
      <c r="A38" s="216" t="s">
        <v>2241</v>
      </c>
      <c r="B38" s="216" t="s">
        <v>2223</v>
      </c>
      <c r="C38" s="216"/>
      <c r="D38" s="1545" t="s">
        <v>532</v>
      </c>
      <c r="E38" s="216"/>
      <c r="F38" s="212"/>
      <c r="G38" s="1545"/>
      <c r="H38" s="1545"/>
      <c r="I38" s="216"/>
      <c r="J38" s="216"/>
      <c r="K38" s="216"/>
      <c r="L38" s="216"/>
      <c r="M38" s="216"/>
      <c r="N38" s="216"/>
      <c r="O38" s="216"/>
      <c r="P38" s="216"/>
      <c r="Q38" s="571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</row>
    <row r="39" spans="1:35" ht="15.75" customHeight="1">
      <c r="A39" s="212" t="s">
        <v>2242</v>
      </c>
      <c r="B39" s="216" t="s">
        <v>2224</v>
      </c>
      <c r="C39" s="216"/>
      <c r="D39" s="216"/>
      <c r="E39" s="216"/>
      <c r="F39" s="212"/>
      <c r="G39" s="1545"/>
      <c r="H39" s="1545"/>
      <c r="I39" s="216"/>
      <c r="J39" s="216"/>
      <c r="K39" s="216"/>
      <c r="L39" s="216"/>
      <c r="M39" s="216"/>
      <c r="N39" s="216"/>
      <c r="O39" s="216"/>
      <c r="P39" s="216"/>
      <c r="Q39" s="571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603"/>
      <c r="AE39" s="603"/>
      <c r="AF39" s="603"/>
      <c r="AG39" s="603"/>
      <c r="AH39" s="603"/>
      <c r="AI39" s="603"/>
    </row>
    <row r="40" spans="1:35" ht="15.75" customHeight="1">
      <c r="A40" s="212" t="s">
        <v>2272</v>
      </c>
      <c r="B40" s="216"/>
      <c r="C40" s="216"/>
      <c r="D40" s="216"/>
      <c r="E40" s="216"/>
      <c r="F40" s="212"/>
      <c r="G40" s="1545"/>
      <c r="H40" s="1545"/>
      <c r="I40" s="216"/>
      <c r="J40" s="216"/>
      <c r="K40" s="216"/>
      <c r="L40" s="216"/>
      <c r="M40" s="216"/>
      <c r="N40" s="216"/>
      <c r="O40" s="216"/>
      <c r="P40" s="216"/>
      <c r="Q40" s="571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216"/>
      <c r="AE40" s="216"/>
      <c r="AF40" s="216"/>
      <c r="AG40" s="216"/>
      <c r="AH40" s="216"/>
      <c r="AI40" s="216"/>
    </row>
    <row r="41" spans="1:35" ht="15.75" customHeight="1">
      <c r="A41" s="714" t="s">
        <v>2271</v>
      </c>
      <c r="B41" s="216" t="s">
        <v>1728</v>
      </c>
      <c r="C41" s="216"/>
      <c r="D41" s="216"/>
      <c r="E41" s="216"/>
      <c r="F41" s="249"/>
      <c r="G41" s="658"/>
      <c r="H41" s="658"/>
      <c r="I41" s="216"/>
      <c r="J41" s="216"/>
      <c r="K41" s="216"/>
      <c r="L41" s="216"/>
      <c r="M41" s="216"/>
      <c r="N41" s="216"/>
      <c r="O41" s="216"/>
      <c r="P41" s="216"/>
      <c r="Q41" s="571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1545"/>
      <c r="AE41" s="1545"/>
      <c r="AF41" s="1545"/>
      <c r="AG41" s="1545"/>
      <c r="AH41" s="1545"/>
      <c r="AI41" s="1545"/>
    </row>
    <row r="42" spans="1:35" ht="15.75" customHeight="1">
      <c r="A42" s="714" t="s">
        <v>853</v>
      </c>
      <c r="B42" s="1545" t="s">
        <v>854</v>
      </c>
      <c r="C42" s="216"/>
      <c r="D42" s="216"/>
      <c r="E42" s="165"/>
      <c r="F42" s="249"/>
      <c r="G42" s="658"/>
      <c r="H42" s="658"/>
      <c r="I42" s="216"/>
      <c r="J42" s="216"/>
      <c r="K42" s="216"/>
      <c r="L42" s="216"/>
      <c r="M42" s="216"/>
      <c r="N42" s="216"/>
      <c r="O42" s="216"/>
      <c r="P42" s="216"/>
      <c r="Q42" s="571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1545"/>
      <c r="AE42" s="1545"/>
      <c r="AF42" s="1545"/>
      <c r="AG42" s="1545"/>
      <c r="AH42" s="1545"/>
      <c r="AI42" s="1545"/>
    </row>
    <row r="43" spans="1:35" ht="15.75" customHeight="1">
      <c r="A43" s="716" t="s">
        <v>856</v>
      </c>
      <c r="B43" s="1545" t="s">
        <v>857</v>
      </c>
      <c r="C43" s="216"/>
      <c r="D43" s="216"/>
      <c r="E43" s="214" t="s">
        <v>3767</v>
      </c>
      <c r="F43" s="249"/>
      <c r="G43" s="658"/>
      <c r="I43" s="216"/>
      <c r="J43" s="658">
        <v>28000</v>
      </c>
      <c r="K43" s="216"/>
      <c r="L43" s="216"/>
      <c r="M43" s="216"/>
      <c r="N43" s="216"/>
      <c r="O43" s="216"/>
      <c r="P43" s="216"/>
      <c r="Q43" s="571">
        <f t="shared" si="0"/>
        <v>28000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1545"/>
      <c r="AE43" s="1545"/>
      <c r="AF43" s="1545"/>
      <c r="AG43" s="1545"/>
      <c r="AH43" s="1545"/>
      <c r="AI43" s="1545"/>
    </row>
    <row r="44" spans="1:35" ht="15.75" customHeight="1">
      <c r="A44" s="714" t="s">
        <v>2266</v>
      </c>
      <c r="B44" s="1545"/>
      <c r="C44" s="216"/>
      <c r="D44" s="216"/>
      <c r="E44" s="216" t="s">
        <v>855</v>
      </c>
      <c r="F44" s="212"/>
      <c r="G44" s="1545"/>
      <c r="H44" s="1545"/>
      <c r="I44" s="216"/>
      <c r="J44" s="216">
        <v>13000</v>
      </c>
      <c r="L44" s="216"/>
      <c r="M44" s="216"/>
      <c r="N44" s="216"/>
      <c r="O44" s="216"/>
      <c r="P44" s="216"/>
      <c r="Q44" s="571">
        <f t="shared" si="0"/>
        <v>13000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1545"/>
      <c r="AE44" s="1545"/>
      <c r="AF44" s="1545"/>
      <c r="AG44" s="1545"/>
      <c r="AH44" s="1545"/>
      <c r="AI44" s="1545"/>
    </row>
    <row r="45" spans="1:35" ht="15.75" customHeight="1">
      <c r="A45" s="714" t="s">
        <v>858</v>
      </c>
      <c r="B45" s="1545"/>
      <c r="C45" s="216"/>
      <c r="D45" s="216"/>
      <c r="E45" s="216"/>
      <c r="F45" s="212"/>
      <c r="G45" s="1545"/>
      <c r="H45" s="1545"/>
      <c r="I45" s="216"/>
      <c r="J45" s="216"/>
      <c r="L45" s="216"/>
      <c r="M45" s="216"/>
      <c r="N45" s="216"/>
      <c r="O45" s="216"/>
      <c r="P45" s="216"/>
      <c r="Q45" s="571">
        <f t="shared" si="0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1545"/>
      <c r="AE45" s="1545"/>
      <c r="AF45" s="1545"/>
      <c r="AG45" s="1545"/>
      <c r="AH45" s="1545"/>
      <c r="AI45" s="1545"/>
    </row>
    <row r="46" spans="1:35" ht="15.75" customHeight="1">
      <c r="A46" s="714" t="s">
        <v>2243</v>
      </c>
      <c r="B46" s="1545" t="s">
        <v>847</v>
      </c>
      <c r="C46" s="1545"/>
      <c r="D46" s="1545" t="s">
        <v>532</v>
      </c>
      <c r="E46" s="216" t="s">
        <v>848</v>
      </c>
      <c r="F46" s="212"/>
      <c r="G46" s="1545"/>
      <c r="H46" s="1545"/>
      <c r="I46" s="216"/>
      <c r="J46" s="216">
        <f>20*25*36</f>
        <v>18000</v>
      </c>
      <c r="L46" s="216"/>
      <c r="M46" s="216"/>
      <c r="N46" s="216"/>
      <c r="O46" s="216"/>
      <c r="P46" s="216"/>
      <c r="Q46" s="571">
        <f t="shared" si="0"/>
        <v>18000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1545"/>
      <c r="AE46" s="1545"/>
      <c r="AF46" s="1545"/>
      <c r="AG46" s="1545"/>
      <c r="AH46" s="1545"/>
      <c r="AI46" s="1545"/>
    </row>
    <row r="47" spans="1:35" ht="15.75" customHeight="1">
      <c r="A47" s="719" t="s">
        <v>849</v>
      </c>
      <c r="B47" s="1545"/>
      <c r="C47" s="1545"/>
      <c r="D47" s="1545" t="s">
        <v>850</v>
      </c>
      <c r="E47" s="216" t="s">
        <v>851</v>
      </c>
      <c r="F47" s="212"/>
      <c r="G47" s="1545"/>
      <c r="H47" s="1545"/>
      <c r="I47" s="216"/>
      <c r="J47" s="216"/>
      <c r="L47" s="216"/>
      <c r="M47" s="216"/>
      <c r="N47" s="216"/>
      <c r="O47" s="216"/>
      <c r="P47" s="216"/>
      <c r="Q47" s="571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1545"/>
      <c r="AE47" s="1545"/>
      <c r="AF47" s="1545"/>
      <c r="AG47" s="1545"/>
      <c r="AH47" s="1545"/>
      <c r="AI47" s="1545"/>
    </row>
    <row r="48" spans="1:35" ht="15.75" customHeight="1">
      <c r="A48" s="719" t="s">
        <v>2229</v>
      </c>
      <c r="B48" s="1545"/>
      <c r="C48" s="216"/>
      <c r="D48" s="216"/>
      <c r="E48" s="216" t="s">
        <v>852</v>
      </c>
      <c r="F48" s="212"/>
      <c r="G48" s="1545"/>
      <c r="H48" s="1545"/>
      <c r="I48" s="216"/>
      <c r="J48" s="216">
        <v>5000</v>
      </c>
      <c r="L48" s="216"/>
      <c r="M48" s="216"/>
      <c r="N48" s="216"/>
      <c r="O48" s="216"/>
      <c r="P48" s="216"/>
      <c r="Q48" s="571">
        <f t="shared" si="0"/>
        <v>5000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1545"/>
      <c r="AE48" s="1545"/>
      <c r="AF48" s="1545"/>
      <c r="AG48" s="1545"/>
      <c r="AH48" s="1545"/>
      <c r="AI48" s="1545"/>
    </row>
    <row r="49" spans="1:35" ht="15.75" customHeight="1">
      <c r="A49" s="714" t="s">
        <v>2244</v>
      </c>
      <c r="B49" s="1545"/>
      <c r="C49" s="216"/>
      <c r="D49" s="216"/>
      <c r="E49" s="216"/>
      <c r="F49" s="212"/>
      <c r="G49" s="1545"/>
      <c r="H49" s="1545"/>
      <c r="I49" s="216"/>
      <c r="J49" s="216"/>
      <c r="K49" s="216"/>
      <c r="L49" s="216"/>
      <c r="M49" s="216"/>
      <c r="N49" s="216"/>
      <c r="O49" s="216"/>
      <c r="P49" s="216"/>
      <c r="Q49" s="571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1545"/>
      <c r="AE49" s="1545"/>
      <c r="AF49" s="1545"/>
      <c r="AG49" s="1545"/>
      <c r="AH49" s="1545"/>
      <c r="AI49" s="1545"/>
    </row>
    <row r="50" spans="1:35" ht="15.75" customHeight="1">
      <c r="A50" s="716" t="s">
        <v>2245</v>
      </c>
      <c r="B50" s="1545"/>
      <c r="C50" s="216"/>
      <c r="D50" s="216"/>
      <c r="E50" s="216"/>
      <c r="F50" s="212"/>
      <c r="G50" s="1545"/>
      <c r="H50" s="1545"/>
      <c r="I50" s="216"/>
      <c r="J50" s="216"/>
      <c r="K50" s="216"/>
      <c r="L50" s="216"/>
      <c r="M50" s="216"/>
      <c r="N50" s="216"/>
      <c r="O50" s="216"/>
      <c r="P50" s="216"/>
      <c r="Q50" s="571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1545"/>
      <c r="AE50" s="1545"/>
      <c r="AF50" s="1545"/>
      <c r="AG50" s="1545"/>
      <c r="AH50" s="1545"/>
      <c r="AI50" s="1545"/>
    </row>
    <row r="51" spans="1:35" ht="15.75" customHeight="1">
      <c r="A51" s="1547" t="s">
        <v>2246</v>
      </c>
      <c r="B51" s="1545"/>
      <c r="C51" s="216"/>
      <c r="D51" s="1545" t="s">
        <v>532</v>
      </c>
      <c r="E51" s="216"/>
      <c r="F51" s="212"/>
      <c r="G51" s="1545"/>
      <c r="H51" s="1545"/>
      <c r="I51" s="216"/>
      <c r="J51" s="216"/>
      <c r="K51" s="216"/>
      <c r="L51" s="216"/>
      <c r="M51" s="216"/>
      <c r="N51" s="216"/>
      <c r="O51" s="216"/>
      <c r="P51" s="216"/>
      <c r="Q51" s="571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1545"/>
      <c r="AE51" s="1545"/>
      <c r="AF51" s="1545"/>
      <c r="AG51" s="1545"/>
      <c r="AH51" s="1545"/>
      <c r="AI51" s="1545"/>
    </row>
    <row r="52" spans="1:35" ht="15.75" customHeight="1">
      <c r="A52" s="541" t="s">
        <v>2247</v>
      </c>
      <c r="B52" s="1545"/>
      <c r="C52" s="216"/>
      <c r="D52" s="216"/>
      <c r="E52" s="216"/>
      <c r="F52" s="212"/>
      <c r="G52" s="1545"/>
      <c r="H52" s="1545"/>
      <c r="I52" s="216"/>
      <c r="J52" s="216"/>
      <c r="K52" s="216"/>
      <c r="L52" s="216"/>
      <c r="M52" s="216"/>
      <c r="N52" s="216"/>
      <c r="O52" s="216"/>
      <c r="P52" s="216"/>
      <c r="Q52" s="571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1545"/>
      <c r="AE52" s="1545"/>
      <c r="AF52" s="1545"/>
      <c r="AG52" s="1545"/>
      <c r="AH52" s="1545"/>
      <c r="AI52" s="1545"/>
    </row>
    <row r="53" spans="1:35" ht="15.75" customHeight="1">
      <c r="A53" s="541" t="s">
        <v>2248</v>
      </c>
      <c r="B53" s="1545"/>
      <c r="C53" s="216"/>
      <c r="D53" s="216"/>
      <c r="E53" s="216"/>
      <c r="F53" s="212"/>
      <c r="G53" s="1545"/>
      <c r="H53" s="1545"/>
      <c r="I53" s="216"/>
      <c r="J53" s="216"/>
      <c r="K53" s="216"/>
      <c r="L53" s="216"/>
      <c r="M53" s="216"/>
      <c r="N53" s="216"/>
      <c r="O53" s="216"/>
      <c r="P53" s="216"/>
      <c r="Q53" s="571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1545"/>
      <c r="AE53" s="1545"/>
      <c r="AF53" s="1545"/>
      <c r="AG53" s="1545"/>
      <c r="AH53" s="1545"/>
      <c r="AI53" s="1545"/>
    </row>
    <row r="54" spans="1:35" ht="15.75" customHeight="1">
      <c r="A54" s="541" t="s">
        <v>2249</v>
      </c>
      <c r="B54" s="1545"/>
      <c r="C54" s="216"/>
      <c r="D54" s="216"/>
      <c r="E54" s="216"/>
      <c r="F54" s="212"/>
      <c r="G54" s="1545"/>
      <c r="H54" s="1545"/>
      <c r="I54" s="216"/>
      <c r="J54" s="216"/>
      <c r="K54" s="216"/>
      <c r="L54" s="216"/>
      <c r="M54" s="216"/>
      <c r="N54" s="216"/>
      <c r="O54" s="216"/>
      <c r="P54" s="216"/>
      <c r="Q54" s="571">
        <f t="shared" si="0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1545"/>
      <c r="AE54" s="1545"/>
      <c r="AF54" s="1545"/>
      <c r="AG54" s="1545"/>
      <c r="AH54" s="1545"/>
      <c r="AI54" s="1545"/>
    </row>
    <row r="55" spans="1:35" ht="15.75" customHeight="1">
      <c r="A55" s="541" t="s">
        <v>2250</v>
      </c>
      <c r="B55" s="1545"/>
      <c r="C55" s="216"/>
      <c r="D55" s="216"/>
      <c r="E55" s="216"/>
      <c r="F55" s="212"/>
      <c r="G55" s="1545"/>
      <c r="H55" s="1545"/>
      <c r="I55" s="216"/>
      <c r="J55" s="216"/>
      <c r="K55" s="216"/>
      <c r="L55" s="216"/>
      <c r="M55" s="216"/>
      <c r="N55" s="216"/>
      <c r="O55" s="216"/>
      <c r="P55" s="216"/>
      <c r="Q55" s="571">
        <f t="shared" si="0"/>
        <v>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1545"/>
      <c r="AE55" s="1545"/>
      <c r="AF55" s="1545"/>
      <c r="AG55" s="1545"/>
      <c r="AH55" s="1545"/>
      <c r="AI55" s="1545"/>
    </row>
    <row r="56" spans="1:35" ht="15.75" customHeight="1">
      <c r="A56" s="541" t="s">
        <v>2251</v>
      </c>
      <c r="B56" s="1545"/>
      <c r="C56" s="216"/>
      <c r="D56" s="216"/>
      <c r="E56" s="216"/>
      <c r="F56" s="212" t="s">
        <v>828</v>
      </c>
      <c r="G56" s="1545"/>
      <c r="H56" s="1545"/>
      <c r="I56" s="216"/>
      <c r="J56" s="216"/>
      <c r="K56" s="216"/>
      <c r="L56" s="216"/>
      <c r="M56" s="216"/>
      <c r="N56" s="216"/>
      <c r="O56" s="216"/>
      <c r="P56" s="216"/>
      <c r="Q56" s="571">
        <f t="shared" si="0"/>
        <v>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1545"/>
      <c r="AE56" s="1545"/>
      <c r="AF56" s="1545"/>
      <c r="AG56" s="1545"/>
      <c r="AH56" s="1545"/>
      <c r="AI56" s="1545"/>
    </row>
    <row r="57" spans="1:35" ht="15.75" customHeight="1">
      <c r="A57" s="541" t="s">
        <v>2252</v>
      </c>
      <c r="B57" s="1545"/>
      <c r="C57" s="216"/>
      <c r="D57" s="216"/>
      <c r="E57" s="216"/>
      <c r="F57" s="212" t="s">
        <v>2644</v>
      </c>
      <c r="G57" s="1545"/>
      <c r="H57" s="1545"/>
      <c r="I57" s="216"/>
      <c r="J57" s="216"/>
      <c r="K57" s="216"/>
      <c r="L57" s="216"/>
      <c r="M57" s="216"/>
      <c r="N57" s="216"/>
      <c r="O57" s="216"/>
      <c r="P57" s="216"/>
      <c r="Q57" s="571">
        <f t="shared" si="0"/>
        <v>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1545"/>
      <c r="AE57" s="1545"/>
      <c r="AF57" s="1545"/>
      <c r="AG57" s="1545"/>
      <c r="AH57" s="1545"/>
      <c r="AI57" s="1545"/>
    </row>
    <row r="58" spans="1:35" ht="15.75" customHeight="1">
      <c r="A58" s="541" t="s">
        <v>2253</v>
      </c>
      <c r="B58" s="1545"/>
      <c r="C58" s="216"/>
      <c r="D58" s="216"/>
      <c r="E58" s="216"/>
      <c r="F58" s="212" t="s">
        <v>2012</v>
      </c>
      <c r="G58" s="1545"/>
      <c r="H58" s="1545"/>
      <c r="I58" s="216"/>
      <c r="J58" s="216"/>
      <c r="K58" s="216"/>
      <c r="L58" s="216"/>
      <c r="M58" s="216"/>
      <c r="N58" s="216"/>
      <c r="O58" s="216"/>
      <c r="P58" s="216"/>
      <c r="Q58" s="571">
        <f t="shared" si="0"/>
        <v>0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1545"/>
      <c r="AE58" s="1545"/>
      <c r="AF58" s="1545"/>
      <c r="AG58" s="1545"/>
      <c r="AH58" s="1545"/>
      <c r="AI58" s="1545"/>
    </row>
    <row r="59" spans="1:35" ht="15.75" customHeight="1">
      <c r="A59" s="541" t="s">
        <v>2568</v>
      </c>
      <c r="B59" s="1545"/>
      <c r="C59" s="216"/>
      <c r="D59" s="1545" t="s">
        <v>532</v>
      </c>
      <c r="E59" s="216"/>
      <c r="F59" s="212"/>
      <c r="G59" s="1545"/>
      <c r="H59" s="1545"/>
      <c r="I59" s="216"/>
      <c r="J59" s="216"/>
      <c r="K59" s="216"/>
      <c r="L59" s="216"/>
      <c r="M59" s="216"/>
      <c r="N59" s="216"/>
      <c r="O59" s="216"/>
      <c r="P59" s="216"/>
      <c r="Q59" s="571">
        <f t="shared" si="0"/>
        <v>0</v>
      </c>
      <c r="R59" s="603"/>
      <c r="S59" s="603"/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1545"/>
      <c r="AE59" s="1545"/>
      <c r="AF59" s="1545"/>
      <c r="AG59" s="1545"/>
      <c r="AH59" s="1545"/>
      <c r="AI59" s="1545"/>
    </row>
    <row r="60" spans="1:35" ht="15.75" customHeight="1">
      <c r="A60" s="541" t="s">
        <v>2254</v>
      </c>
      <c r="B60" s="1545"/>
      <c r="C60" s="216"/>
      <c r="D60" s="216"/>
      <c r="E60" s="216"/>
      <c r="F60" s="212"/>
      <c r="G60" s="1545"/>
      <c r="H60" s="1545"/>
      <c r="I60" s="216"/>
      <c r="J60" s="216"/>
      <c r="K60" s="216"/>
      <c r="L60" s="216"/>
      <c r="M60" s="216"/>
      <c r="N60" s="216"/>
      <c r="O60" s="216"/>
      <c r="P60" s="216"/>
      <c r="Q60" s="571">
        <f t="shared" si="0"/>
        <v>0</v>
      </c>
      <c r="R60" s="603"/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1545"/>
      <c r="AE60" s="1545"/>
      <c r="AF60" s="1545"/>
      <c r="AG60" s="1545"/>
      <c r="AH60" s="1545"/>
      <c r="AI60" s="1545"/>
    </row>
    <row r="61" spans="1:35" ht="15.75" customHeight="1">
      <c r="A61" s="1470" t="s">
        <v>2567</v>
      </c>
      <c r="B61" s="1545"/>
      <c r="C61" s="216"/>
      <c r="D61" s="216"/>
      <c r="E61" s="848" t="s">
        <v>3321</v>
      </c>
      <c r="F61" s="212"/>
      <c r="G61" s="1545"/>
      <c r="H61" s="1545"/>
      <c r="I61" s="216"/>
      <c r="J61" s="216"/>
      <c r="K61" s="216"/>
      <c r="L61" s="216"/>
      <c r="M61" s="216"/>
      <c r="N61" s="216"/>
      <c r="O61" s="216"/>
      <c r="P61" s="216"/>
      <c r="Q61" s="571">
        <f t="shared" si="0"/>
        <v>0</v>
      </c>
      <c r="R61" s="603"/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1545"/>
      <c r="AE61" s="1545"/>
      <c r="AF61" s="1545"/>
      <c r="AG61" s="1545"/>
      <c r="AH61" s="1545"/>
      <c r="AI61" s="1545"/>
    </row>
    <row r="62" spans="1:35" ht="15.75" customHeight="1">
      <c r="A62" s="1471" t="s">
        <v>2262</v>
      </c>
      <c r="B62" s="1545" t="s">
        <v>847</v>
      </c>
      <c r="C62" s="216"/>
      <c r="D62" s="216"/>
      <c r="E62" s="849" t="s">
        <v>859</v>
      </c>
      <c r="F62" s="212"/>
      <c r="G62" s="1545"/>
      <c r="H62" s="1545"/>
      <c r="I62" s="216"/>
      <c r="J62" s="216"/>
      <c r="K62" s="216"/>
      <c r="L62" s="216"/>
      <c r="M62" s="216"/>
      <c r="N62" s="216"/>
      <c r="O62" s="216"/>
      <c r="P62" s="216"/>
      <c r="Q62" s="571">
        <f t="shared" si="0"/>
        <v>0</v>
      </c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1545"/>
      <c r="AE62" s="1545"/>
      <c r="AF62" s="1545"/>
      <c r="AG62" s="1545"/>
      <c r="AH62" s="1545"/>
      <c r="AI62" s="1545"/>
    </row>
    <row r="63" spans="1:35" ht="15.75" customHeight="1">
      <c r="A63" s="716"/>
      <c r="B63" s="1545" t="s">
        <v>860</v>
      </c>
      <c r="C63" s="216"/>
      <c r="D63" s="216"/>
      <c r="E63" s="849" t="s">
        <v>861</v>
      </c>
      <c r="F63" s="212"/>
      <c r="G63" s="1545"/>
      <c r="H63" s="1545"/>
      <c r="I63" s="216"/>
      <c r="J63" s="216"/>
      <c r="K63" s="216"/>
      <c r="L63" s="216"/>
      <c r="M63" s="216"/>
      <c r="N63" s="216"/>
      <c r="O63" s="216"/>
      <c r="P63" s="216"/>
      <c r="Q63" s="571">
        <f t="shared" si="0"/>
        <v>0</v>
      </c>
      <c r="R63" s="603"/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1545"/>
      <c r="AE63" s="1545"/>
      <c r="AF63" s="1545"/>
      <c r="AG63" s="1545"/>
      <c r="AH63" s="1545"/>
      <c r="AI63" s="1545"/>
    </row>
    <row r="64" spans="1:35" ht="15.75" customHeight="1">
      <c r="A64" s="216"/>
      <c r="B64" s="1545" t="s">
        <v>732</v>
      </c>
      <c r="C64" s="216"/>
      <c r="D64" s="216"/>
      <c r="E64" s="849" t="s">
        <v>862</v>
      </c>
      <c r="F64" s="212"/>
      <c r="G64" s="1545"/>
      <c r="H64" s="1545"/>
      <c r="I64" s="216"/>
      <c r="J64" s="216"/>
      <c r="K64" s="216"/>
      <c r="L64" s="216"/>
      <c r="M64" s="216"/>
      <c r="N64" s="216"/>
      <c r="O64" s="216"/>
      <c r="P64" s="216"/>
      <c r="Q64" s="571">
        <f t="shared" si="0"/>
        <v>0</v>
      </c>
      <c r="R64" s="603"/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1545"/>
      <c r="AE64" s="1545"/>
      <c r="AF64" s="1545"/>
      <c r="AG64" s="1545"/>
      <c r="AH64" s="1545"/>
      <c r="AI64" s="1545"/>
    </row>
    <row r="65" spans="1:35" ht="15.75" customHeight="1">
      <c r="A65" s="714" t="s">
        <v>2569</v>
      </c>
      <c r="B65" s="1545"/>
      <c r="C65" s="216"/>
      <c r="D65" s="1545" t="s">
        <v>532</v>
      </c>
      <c r="E65" s="571"/>
      <c r="F65" s="212"/>
      <c r="G65" s="1545"/>
      <c r="H65" s="1545"/>
      <c r="I65" s="216"/>
      <c r="J65" s="216"/>
      <c r="K65" s="216"/>
      <c r="L65" s="216"/>
      <c r="M65" s="216"/>
      <c r="N65" s="216"/>
      <c r="O65" s="216"/>
      <c r="P65" s="216"/>
      <c r="Q65" s="571">
        <f t="shared" si="0"/>
        <v>0</v>
      </c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1545"/>
      <c r="AE65" s="1545"/>
      <c r="AF65" s="1545"/>
      <c r="AG65" s="1545"/>
      <c r="AH65" s="1545"/>
      <c r="AI65" s="1545"/>
    </row>
    <row r="66" spans="1:35" ht="15.75" customHeight="1">
      <c r="A66" s="714" t="s">
        <v>2255</v>
      </c>
      <c r="B66" s="1545"/>
      <c r="C66" s="216"/>
      <c r="D66" s="216"/>
      <c r="E66" s="571"/>
      <c r="F66" s="212"/>
      <c r="G66" s="1545"/>
      <c r="H66" s="1545"/>
      <c r="I66" s="216"/>
      <c r="J66" s="216"/>
      <c r="K66" s="216"/>
      <c r="L66" s="216"/>
      <c r="M66" s="216"/>
      <c r="N66" s="216"/>
      <c r="O66" s="216"/>
      <c r="P66" s="216"/>
      <c r="Q66" s="571">
        <f t="shared" si="0"/>
        <v>0</v>
      </c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1545"/>
      <c r="AE66" s="1545"/>
      <c r="AF66" s="1545"/>
      <c r="AG66" s="1545"/>
      <c r="AH66" s="1545"/>
      <c r="AI66" s="1545"/>
    </row>
    <row r="67" spans="1:35" ht="15.75" customHeight="1">
      <c r="A67" s="714"/>
      <c r="B67" s="1545"/>
      <c r="C67" s="216"/>
      <c r="D67" s="216"/>
      <c r="E67" s="571"/>
      <c r="F67" s="212"/>
      <c r="G67" s="1545"/>
      <c r="H67" s="1545"/>
      <c r="I67" s="216"/>
      <c r="J67" s="216"/>
      <c r="K67" s="216"/>
      <c r="L67" s="216"/>
      <c r="M67" s="216"/>
      <c r="N67" s="216"/>
      <c r="O67" s="216"/>
      <c r="P67" s="216"/>
      <c r="Q67" s="571">
        <f t="shared" si="0"/>
        <v>0</v>
      </c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1545"/>
      <c r="AE67" s="1545"/>
      <c r="AF67" s="1545"/>
      <c r="AG67" s="1545"/>
      <c r="AH67" s="1545"/>
      <c r="AI67" s="1545"/>
    </row>
    <row r="68" spans="1:35" ht="13.5" customHeight="1">
      <c r="A68" s="714"/>
      <c r="B68" s="1545"/>
      <c r="C68" s="216"/>
      <c r="D68" s="216"/>
      <c r="E68" s="571"/>
      <c r="F68" s="212"/>
      <c r="G68" s="1545"/>
      <c r="H68" s="1545"/>
      <c r="I68" s="216"/>
      <c r="J68" s="216"/>
      <c r="K68" s="216"/>
      <c r="L68" s="216"/>
      <c r="M68" s="216"/>
      <c r="N68" s="216"/>
      <c r="O68" s="216"/>
      <c r="P68" s="216"/>
      <c r="Q68" s="571">
        <f t="shared" si="0"/>
        <v>0</v>
      </c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1545"/>
      <c r="AE68" s="1545"/>
      <c r="AF68" s="1545"/>
      <c r="AG68" s="1545"/>
      <c r="AH68" s="1545"/>
      <c r="AI68" s="1545"/>
    </row>
    <row r="69" spans="1:35" ht="15.75" hidden="1" customHeight="1">
      <c r="A69" s="714"/>
      <c r="B69" s="1545"/>
      <c r="C69" s="216"/>
      <c r="D69" s="216"/>
      <c r="E69" s="571"/>
      <c r="F69" s="212"/>
      <c r="G69" s="1545"/>
      <c r="H69" s="1545"/>
      <c r="I69" s="216"/>
      <c r="J69" s="216"/>
      <c r="K69" s="216"/>
      <c r="L69" s="216"/>
      <c r="M69" s="216"/>
      <c r="N69" s="216"/>
      <c r="O69" s="216"/>
      <c r="P69" s="216"/>
      <c r="Q69" s="571">
        <f t="shared" si="0"/>
        <v>0</v>
      </c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1545"/>
      <c r="AE69" s="1545"/>
      <c r="AF69" s="1545"/>
      <c r="AG69" s="1545"/>
      <c r="AH69" s="1545"/>
      <c r="AI69" s="1545"/>
    </row>
    <row r="70" spans="1:35" ht="15.75" customHeight="1">
      <c r="A70" s="714"/>
      <c r="B70" s="1545"/>
      <c r="C70" s="216"/>
      <c r="D70" s="216"/>
      <c r="E70" s="571"/>
      <c r="F70" s="212"/>
      <c r="G70" s="1545"/>
      <c r="H70" s="1545"/>
      <c r="I70" s="216"/>
      <c r="J70" s="216"/>
      <c r="K70" s="216"/>
      <c r="L70" s="216"/>
      <c r="M70" s="216"/>
      <c r="N70" s="216"/>
      <c r="O70" s="216"/>
      <c r="P70" s="216"/>
      <c r="Q70" s="571">
        <f t="shared" si="0"/>
        <v>0</v>
      </c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1545"/>
      <c r="AE70" s="1545"/>
      <c r="AF70" s="1545"/>
      <c r="AG70" s="1545"/>
      <c r="AH70" s="1545"/>
      <c r="AI70" s="1545"/>
    </row>
    <row r="71" spans="1:35" ht="15.75" customHeight="1">
      <c r="A71" s="713" t="s">
        <v>2232</v>
      </c>
      <c r="B71" s="216" t="s">
        <v>2233</v>
      </c>
      <c r="C71" s="216"/>
      <c r="D71" s="216"/>
      <c r="E71" s="216"/>
      <c r="F71" s="212"/>
      <c r="G71" s="1545"/>
      <c r="H71" s="1545"/>
      <c r="I71" s="216"/>
      <c r="J71" s="216"/>
      <c r="K71" s="216"/>
      <c r="L71" s="216"/>
      <c r="M71" s="216"/>
      <c r="N71" s="216"/>
      <c r="O71" s="216"/>
      <c r="P71" s="216"/>
      <c r="Q71" s="571">
        <f t="shared" si="0"/>
        <v>0</v>
      </c>
      <c r="R71" s="603"/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1545"/>
      <c r="AE71" s="1545"/>
      <c r="AF71" s="1545"/>
      <c r="AG71" s="1545"/>
      <c r="AH71" s="1545"/>
      <c r="AI71" s="1545"/>
    </row>
    <row r="72" spans="1:35" ht="15.75" customHeight="1">
      <c r="A72" s="713" t="s">
        <v>844</v>
      </c>
      <c r="B72" s="1545"/>
      <c r="C72" s="216"/>
      <c r="D72" s="216"/>
      <c r="E72" s="216"/>
      <c r="F72" s="212"/>
      <c r="G72" s="1545"/>
      <c r="H72" s="1545"/>
      <c r="I72" s="216"/>
      <c r="J72" s="216"/>
      <c r="K72" s="216"/>
      <c r="L72" s="216"/>
      <c r="M72" s="216"/>
      <c r="N72" s="216"/>
      <c r="O72" s="216"/>
      <c r="P72" s="216"/>
      <c r="Q72" s="571">
        <f t="shared" si="0"/>
        <v>0</v>
      </c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1545"/>
      <c r="AE72" s="1545"/>
      <c r="AF72" s="1545"/>
      <c r="AG72" s="1545"/>
      <c r="AH72" s="1545"/>
      <c r="AI72" s="1545"/>
    </row>
    <row r="73" spans="1:35" ht="15.75" customHeight="1">
      <c r="A73" s="212" t="s">
        <v>2256</v>
      </c>
      <c r="B73" s="1545"/>
      <c r="C73" s="216"/>
      <c r="D73" s="216"/>
      <c r="E73" s="216"/>
      <c r="F73" s="212"/>
      <c r="G73" s="1545"/>
      <c r="H73" s="1545"/>
      <c r="I73" s="216"/>
      <c r="J73" s="216"/>
      <c r="K73" s="216"/>
      <c r="L73" s="216"/>
      <c r="M73" s="216"/>
      <c r="N73" s="216"/>
      <c r="O73" s="216"/>
      <c r="P73" s="216"/>
      <c r="Q73" s="571">
        <f t="shared" si="0"/>
        <v>0</v>
      </c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1545"/>
      <c r="AE73" s="1545"/>
      <c r="AF73" s="1545"/>
      <c r="AG73" s="1545"/>
      <c r="AH73" s="1545"/>
      <c r="AI73" s="1545"/>
    </row>
    <row r="74" spans="1:35" ht="15.75" customHeight="1">
      <c r="A74" s="714" t="s">
        <v>2257</v>
      </c>
      <c r="B74" s="1545"/>
      <c r="C74" s="216"/>
      <c r="D74" s="216"/>
      <c r="E74" s="216"/>
      <c r="F74" s="212"/>
      <c r="G74" s="1545"/>
      <c r="H74" s="1545"/>
      <c r="I74" s="216"/>
      <c r="J74" s="216"/>
      <c r="K74" s="216"/>
      <c r="L74" s="216"/>
      <c r="M74" s="216"/>
      <c r="N74" s="216"/>
      <c r="O74" s="216"/>
      <c r="P74" s="216"/>
      <c r="Q74" s="571">
        <f t="shared" si="0"/>
        <v>0</v>
      </c>
      <c r="R74" s="60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1545"/>
      <c r="AE74" s="1545"/>
      <c r="AF74" s="1545"/>
      <c r="AG74" s="1545"/>
      <c r="AH74" s="1545"/>
      <c r="AI74" s="1545"/>
    </row>
    <row r="75" spans="1:35" ht="15.75" customHeight="1">
      <c r="A75" s="714" t="s">
        <v>3661</v>
      </c>
      <c r="B75" s="212"/>
      <c r="C75" s="216"/>
      <c r="D75" s="1545" t="s">
        <v>845</v>
      </c>
      <c r="E75" s="216" t="s">
        <v>3663</v>
      </c>
      <c r="F75" s="212"/>
      <c r="G75" s="1545"/>
      <c r="H75" s="1545"/>
      <c r="I75" s="216"/>
      <c r="J75" s="216"/>
      <c r="K75" s="216"/>
      <c r="L75" s="216"/>
      <c r="M75" s="216"/>
      <c r="N75" s="216"/>
      <c r="O75" s="216"/>
      <c r="P75" s="216"/>
      <c r="Q75" s="571">
        <f t="shared" si="0"/>
        <v>0</v>
      </c>
      <c r="R75" s="603"/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1545"/>
      <c r="AE75" s="1545"/>
      <c r="AF75" s="1545"/>
      <c r="AG75" s="1545"/>
      <c r="AH75" s="1545"/>
      <c r="AI75" s="1545"/>
    </row>
    <row r="76" spans="1:35" ht="18.75" customHeight="1">
      <c r="A76" s="716" t="s">
        <v>3662</v>
      </c>
      <c r="B76" s="1545"/>
      <c r="C76" s="216"/>
      <c r="D76" s="216"/>
      <c r="E76" s="212" t="s">
        <v>846</v>
      </c>
      <c r="F76" s="212"/>
      <c r="G76" s="1545"/>
      <c r="H76" s="1545"/>
      <c r="I76" s="216"/>
      <c r="J76" s="216">
        <f>50*150</f>
        <v>7500</v>
      </c>
      <c r="K76" s="216"/>
      <c r="L76" s="216"/>
      <c r="M76" s="216"/>
      <c r="N76" s="216"/>
      <c r="O76" s="216"/>
      <c r="P76" s="216"/>
      <c r="Q76" s="571">
        <f t="shared" si="0"/>
        <v>7500</v>
      </c>
      <c r="R76" s="603"/>
      <c r="S76" s="603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1545"/>
      <c r="AE76" s="1545"/>
      <c r="AF76" s="1545"/>
      <c r="AG76" s="1545"/>
      <c r="AH76" s="1545"/>
      <c r="AI76" s="1545"/>
    </row>
    <row r="77" spans="1:35" ht="15.75" customHeight="1">
      <c r="A77" s="212" t="s">
        <v>2268</v>
      </c>
      <c r="B77" s="1545"/>
      <c r="C77" s="1545"/>
      <c r="D77" s="1545"/>
      <c r="E77" s="216"/>
      <c r="F77" s="212"/>
      <c r="G77" s="1545"/>
      <c r="H77" s="1545"/>
      <c r="I77" s="216"/>
      <c r="J77" s="216"/>
      <c r="K77" s="216"/>
      <c r="L77" s="216"/>
      <c r="M77" s="216"/>
      <c r="N77" s="216"/>
      <c r="O77" s="216"/>
      <c r="P77" s="216"/>
      <c r="Q77" s="571">
        <f t="shared" si="0"/>
        <v>0</v>
      </c>
      <c r="R77" s="603"/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1545"/>
      <c r="AE77" s="1545"/>
      <c r="AF77" s="1545"/>
      <c r="AG77" s="1545"/>
      <c r="AH77" s="1545"/>
      <c r="AI77" s="1545"/>
    </row>
    <row r="78" spans="1:35" ht="15.75" customHeight="1">
      <c r="A78" s="212" t="s">
        <v>2267</v>
      </c>
      <c r="B78" s="1545"/>
      <c r="C78" s="1545"/>
      <c r="D78" s="1545"/>
      <c r="E78" s="165" t="s">
        <v>2629</v>
      </c>
      <c r="F78" s="212"/>
      <c r="G78" s="1545"/>
      <c r="H78" s="1545"/>
      <c r="I78" s="216"/>
      <c r="J78" s="216"/>
      <c r="K78" s="216"/>
      <c r="L78" s="216"/>
      <c r="M78" s="216"/>
      <c r="N78" s="216"/>
      <c r="O78" s="216"/>
      <c r="P78" s="216"/>
      <c r="Q78" s="571">
        <f t="shared" si="0"/>
        <v>0</v>
      </c>
      <c r="R78" s="603"/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1545"/>
      <c r="AE78" s="1545"/>
      <c r="AF78" s="1545"/>
      <c r="AG78" s="1545"/>
      <c r="AH78" s="1545"/>
      <c r="AI78" s="1545"/>
    </row>
    <row r="79" spans="1:35" ht="15.75" customHeight="1">
      <c r="A79" s="714" t="s">
        <v>2234</v>
      </c>
      <c r="B79" s="1545"/>
      <c r="C79" s="1545" t="s">
        <v>832</v>
      </c>
      <c r="D79" s="216"/>
      <c r="E79" s="849" t="s">
        <v>864</v>
      </c>
      <c r="F79" s="372"/>
      <c r="G79" s="658"/>
      <c r="H79" s="658"/>
      <c r="I79" s="216"/>
      <c r="J79" s="216"/>
      <c r="K79" s="216"/>
      <c r="L79" s="216"/>
      <c r="M79" s="216"/>
      <c r="N79" s="216"/>
      <c r="O79" s="216"/>
      <c r="P79" s="216"/>
      <c r="Q79" s="571">
        <f t="shared" si="0"/>
        <v>0</v>
      </c>
      <c r="R79" s="603"/>
      <c r="S79" s="603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1545"/>
      <c r="AE79" s="1545"/>
      <c r="AF79" s="1545"/>
      <c r="AG79" s="1545"/>
      <c r="AH79" s="1545"/>
      <c r="AI79" s="1545"/>
    </row>
    <row r="80" spans="1:35" ht="15.75" customHeight="1">
      <c r="A80" s="716" t="s">
        <v>2263</v>
      </c>
      <c r="B80" s="1545"/>
      <c r="C80" s="1545" t="s">
        <v>865</v>
      </c>
      <c r="D80" s="216"/>
      <c r="E80" s="850" t="s">
        <v>866</v>
      </c>
      <c r="F80" s="372"/>
      <c r="G80" s="658"/>
      <c r="H80" s="658"/>
      <c r="I80" s="216"/>
      <c r="J80" s="216"/>
      <c r="K80" s="216"/>
      <c r="L80" s="216"/>
      <c r="M80" s="216"/>
      <c r="N80" s="216"/>
      <c r="O80" s="216"/>
      <c r="P80" s="216"/>
      <c r="Q80" s="571">
        <f t="shared" si="0"/>
        <v>0</v>
      </c>
      <c r="R80" s="603"/>
      <c r="S80" s="603"/>
      <c r="T80" s="603"/>
      <c r="U80" s="603"/>
      <c r="V80" s="603"/>
      <c r="W80" s="603"/>
      <c r="X80" s="603"/>
      <c r="Y80" s="603"/>
      <c r="Z80" s="603"/>
      <c r="AA80" s="603"/>
      <c r="AB80" s="603"/>
      <c r="AC80" s="603"/>
      <c r="AD80" s="1545"/>
      <c r="AE80" s="1545"/>
      <c r="AF80" s="1545"/>
      <c r="AG80" s="1545"/>
      <c r="AH80" s="1545"/>
      <c r="AI80" s="1545"/>
    </row>
    <row r="81" spans="1:35" ht="15.75" customHeight="1">
      <c r="A81" s="716" t="s">
        <v>867</v>
      </c>
      <c r="B81" s="1545"/>
      <c r="C81" s="216"/>
      <c r="D81" s="216"/>
      <c r="E81" s="849" t="s">
        <v>868</v>
      </c>
      <c r="F81" s="372"/>
      <c r="G81" s="658"/>
      <c r="H81" s="658"/>
      <c r="I81" s="216"/>
      <c r="J81" s="216"/>
      <c r="K81" s="216"/>
      <c r="L81" s="216"/>
      <c r="M81" s="216"/>
      <c r="N81" s="216"/>
      <c r="O81" s="216"/>
      <c r="P81" s="216"/>
      <c r="Q81" s="571">
        <f t="shared" si="0"/>
        <v>0</v>
      </c>
      <c r="R81" s="603"/>
      <c r="S81" s="603"/>
      <c r="T81" s="603"/>
      <c r="U81" s="603"/>
      <c r="V81" s="603"/>
      <c r="W81" s="603"/>
      <c r="X81" s="603"/>
      <c r="Y81" s="603"/>
      <c r="Z81" s="603"/>
      <c r="AA81" s="603"/>
      <c r="AB81" s="603"/>
      <c r="AC81" s="603"/>
      <c r="AD81" s="1545"/>
      <c r="AE81" s="1545"/>
      <c r="AF81" s="1545"/>
      <c r="AG81" s="1545"/>
      <c r="AH81" s="1545"/>
      <c r="AI81" s="1545"/>
    </row>
    <row r="82" spans="1:35" ht="15.75" customHeight="1">
      <c r="A82" s="716" t="s">
        <v>2269</v>
      </c>
      <c r="B82" s="1545" t="s">
        <v>869</v>
      </c>
      <c r="C82" s="216"/>
      <c r="D82" s="216"/>
      <c r="E82" s="849" t="s">
        <v>870</v>
      </c>
      <c r="F82" s="372"/>
      <c r="G82" s="658"/>
      <c r="H82" s="658"/>
      <c r="I82" s="216"/>
      <c r="J82" s="216"/>
      <c r="K82" s="216"/>
      <c r="L82" s="216"/>
      <c r="M82" s="216"/>
      <c r="N82" s="216"/>
      <c r="O82" s="216"/>
      <c r="P82" s="216"/>
      <c r="Q82" s="571">
        <f t="shared" si="0"/>
        <v>0</v>
      </c>
      <c r="R82" s="603"/>
      <c r="S82" s="603"/>
      <c r="T82" s="603"/>
      <c r="U82" s="603"/>
      <c r="V82" s="603"/>
      <c r="W82" s="603"/>
      <c r="X82" s="603"/>
      <c r="Y82" s="603"/>
      <c r="Z82" s="603"/>
      <c r="AA82" s="603"/>
      <c r="AB82" s="603"/>
      <c r="AC82" s="603"/>
      <c r="AD82" s="1545"/>
      <c r="AE82" s="1545"/>
      <c r="AF82" s="1545"/>
      <c r="AG82" s="1545"/>
      <c r="AH82" s="1545"/>
      <c r="AI82" s="1545"/>
    </row>
    <row r="83" spans="1:35" ht="15.75" customHeight="1">
      <c r="A83" s="716" t="s">
        <v>2270</v>
      </c>
      <c r="B83" s="1545"/>
      <c r="C83" s="216"/>
      <c r="D83" s="216"/>
      <c r="E83" s="849" t="s">
        <v>871</v>
      </c>
      <c r="F83" s="372"/>
      <c r="G83" s="658"/>
      <c r="H83" s="658"/>
      <c r="I83" s="216"/>
      <c r="J83" s="216"/>
      <c r="K83" s="216"/>
      <c r="L83" s="216"/>
      <c r="M83" s="216"/>
      <c r="N83" s="216"/>
      <c r="O83" s="216"/>
      <c r="P83" s="216"/>
      <c r="Q83" s="571">
        <f t="shared" si="0"/>
        <v>0</v>
      </c>
      <c r="R83" s="603"/>
      <c r="S83" s="603"/>
      <c r="T83" s="603"/>
      <c r="U83" s="603"/>
      <c r="V83" s="603"/>
      <c r="W83" s="603"/>
      <c r="X83" s="603"/>
      <c r="Y83" s="603"/>
      <c r="Z83" s="603"/>
      <c r="AA83" s="603"/>
      <c r="AB83" s="603"/>
      <c r="AC83" s="603"/>
      <c r="AD83" s="1545"/>
      <c r="AE83" s="1545"/>
      <c r="AF83" s="1545"/>
      <c r="AG83" s="1545"/>
      <c r="AH83" s="1545"/>
      <c r="AI83" s="1545"/>
    </row>
    <row r="84" spans="1:35" ht="15.75" customHeight="1">
      <c r="A84" s="714" t="s">
        <v>2264</v>
      </c>
      <c r="B84" s="1545"/>
      <c r="C84" s="216"/>
      <c r="D84" s="216"/>
      <c r="E84" s="571"/>
      <c r="F84" s="212"/>
      <c r="G84" s="1545"/>
      <c r="H84" s="1545"/>
      <c r="I84" s="216"/>
      <c r="J84" s="216"/>
      <c r="K84" s="216"/>
      <c r="L84" s="216"/>
      <c r="M84" s="216"/>
      <c r="N84" s="216"/>
      <c r="O84" s="216"/>
      <c r="P84" s="216"/>
      <c r="Q84" s="571">
        <f t="shared" ref="Q84:Q95" si="1">SUM(G84:P84)</f>
        <v>0</v>
      </c>
      <c r="R84" s="603"/>
      <c r="S84" s="603"/>
      <c r="T84" s="603"/>
      <c r="U84" s="603"/>
      <c r="V84" s="603"/>
      <c r="W84" s="603"/>
      <c r="X84" s="603"/>
      <c r="Y84" s="603"/>
      <c r="Z84" s="603"/>
      <c r="AA84" s="603"/>
      <c r="AB84" s="603"/>
      <c r="AC84" s="603"/>
      <c r="AD84" s="1545"/>
      <c r="AE84" s="1545"/>
      <c r="AF84" s="1545"/>
      <c r="AG84" s="1545"/>
      <c r="AH84" s="1545"/>
      <c r="AI84" s="1545"/>
    </row>
    <row r="85" spans="1:35" ht="15.75" customHeight="1">
      <c r="A85" s="714" t="s">
        <v>2258</v>
      </c>
      <c r="B85" s="1545"/>
      <c r="C85" s="216"/>
      <c r="D85" s="216"/>
      <c r="E85" s="571" t="s">
        <v>3825</v>
      </c>
      <c r="F85" s="212"/>
      <c r="G85" s="1545"/>
      <c r="H85" s="1545"/>
      <c r="I85" s="216"/>
      <c r="J85" s="216"/>
      <c r="K85" s="216"/>
      <c r="L85" s="216"/>
      <c r="M85" s="216"/>
      <c r="N85" s="216"/>
      <c r="O85" s="216"/>
      <c r="P85" s="216"/>
      <c r="Q85" s="571">
        <f t="shared" si="1"/>
        <v>0</v>
      </c>
      <c r="R85" s="603"/>
      <c r="S85" s="603"/>
      <c r="T85" s="603"/>
      <c r="U85" s="603"/>
      <c r="V85" s="603"/>
      <c r="W85" s="603"/>
      <c r="X85" s="603"/>
      <c r="Y85" s="603"/>
      <c r="Z85" s="603"/>
      <c r="AA85" s="603"/>
      <c r="AB85" s="603"/>
      <c r="AC85" s="603"/>
      <c r="AD85" s="1545"/>
      <c r="AE85" s="1545"/>
      <c r="AF85" s="1545"/>
      <c r="AG85" s="1545"/>
      <c r="AH85" s="1545"/>
      <c r="AI85" s="1545"/>
    </row>
    <row r="86" spans="1:35" ht="15.75" customHeight="1">
      <c r="A86" s="713" t="s">
        <v>2259</v>
      </c>
      <c r="B86" s="1545" t="s">
        <v>2230</v>
      </c>
      <c r="C86" s="216"/>
      <c r="D86" s="717">
        <v>21033</v>
      </c>
      <c r="E86" s="164" t="s">
        <v>834</v>
      </c>
      <c r="F86" s="212"/>
      <c r="G86" s="1545"/>
      <c r="H86" s="1545"/>
      <c r="I86" s="216"/>
      <c r="J86" s="216"/>
      <c r="K86" s="216"/>
      <c r="L86" s="216"/>
      <c r="M86" s="216"/>
      <c r="N86" s="216"/>
      <c r="O86" s="216"/>
      <c r="P86" s="216"/>
      <c r="Q86" s="571">
        <f t="shared" si="1"/>
        <v>0</v>
      </c>
      <c r="R86" s="603"/>
      <c r="S86" s="603"/>
      <c r="T86" s="603"/>
      <c r="U86" s="603"/>
      <c r="V86" s="603"/>
      <c r="W86" s="603"/>
      <c r="X86" s="603"/>
      <c r="Y86" s="603"/>
      <c r="Z86" s="603"/>
      <c r="AA86" s="603"/>
      <c r="AB86" s="603"/>
      <c r="AC86" s="603"/>
      <c r="AD86" s="1545"/>
      <c r="AE86" s="1545"/>
      <c r="AF86" s="1545"/>
      <c r="AG86" s="1545"/>
      <c r="AH86" s="1545"/>
      <c r="AI86" s="1545"/>
    </row>
    <row r="87" spans="1:35" ht="15.75" customHeight="1">
      <c r="A87" s="714" t="s">
        <v>2260</v>
      </c>
      <c r="B87" s="1545"/>
      <c r="C87" s="216"/>
      <c r="D87" s="216"/>
      <c r="E87" s="164" t="s">
        <v>841</v>
      </c>
      <c r="F87" s="212" t="s">
        <v>828</v>
      </c>
      <c r="G87" s="1545"/>
      <c r="H87" s="1545"/>
      <c r="I87" s="216"/>
      <c r="J87" s="216"/>
      <c r="L87" s="216"/>
      <c r="M87" s="216"/>
      <c r="N87" s="216"/>
      <c r="O87" s="216"/>
      <c r="P87" s="216"/>
      <c r="Q87" s="571">
        <f t="shared" si="1"/>
        <v>0</v>
      </c>
      <c r="R87" s="603"/>
      <c r="S87" s="603"/>
      <c r="T87" s="603"/>
      <c r="U87" s="603"/>
      <c r="V87" s="603"/>
      <c r="W87" s="603"/>
      <c r="X87" s="603"/>
      <c r="Y87" s="603"/>
      <c r="Z87" s="603"/>
      <c r="AA87" s="603"/>
      <c r="AB87" s="603"/>
      <c r="AC87" s="603"/>
      <c r="AD87" s="1545"/>
      <c r="AE87" s="1545"/>
      <c r="AF87" s="1545"/>
      <c r="AG87" s="1545"/>
      <c r="AH87" s="1545"/>
      <c r="AI87" s="1545"/>
    </row>
    <row r="88" spans="1:35" ht="15.75" customHeight="1">
      <c r="A88" s="714" t="s">
        <v>2231</v>
      </c>
      <c r="B88" s="1545"/>
      <c r="C88" s="216"/>
      <c r="D88" s="216"/>
      <c r="E88" s="164" t="s">
        <v>842</v>
      </c>
      <c r="F88" s="212" t="s">
        <v>2644</v>
      </c>
      <c r="G88" s="1545"/>
      <c r="H88" s="1545"/>
      <c r="I88" s="216"/>
      <c r="J88" s="216"/>
      <c r="L88" s="216"/>
      <c r="M88" s="216"/>
      <c r="N88" s="216"/>
      <c r="O88" s="216"/>
      <c r="P88" s="216"/>
      <c r="Q88" s="571">
        <f t="shared" si="1"/>
        <v>0</v>
      </c>
      <c r="R88" s="603"/>
      <c r="S88" s="603"/>
      <c r="T88" s="603"/>
      <c r="U88" s="603"/>
      <c r="V88" s="603"/>
      <c r="W88" s="603"/>
      <c r="X88" s="603"/>
      <c r="Y88" s="603"/>
      <c r="Z88" s="603"/>
      <c r="AA88" s="603"/>
      <c r="AB88" s="603"/>
      <c r="AC88" s="603"/>
      <c r="AD88" s="1545"/>
      <c r="AE88" s="1545"/>
      <c r="AF88" s="1545"/>
      <c r="AG88" s="1545"/>
      <c r="AH88" s="1545"/>
      <c r="AI88" s="1545"/>
    </row>
    <row r="89" spans="1:35" ht="15.75" customHeight="1">
      <c r="A89" s="216"/>
      <c r="B89" s="1545"/>
      <c r="C89" s="216"/>
      <c r="D89" s="216"/>
      <c r="E89" s="309" t="s">
        <v>843</v>
      </c>
      <c r="F89" s="212" t="s">
        <v>2012</v>
      </c>
      <c r="G89" s="1545"/>
      <c r="H89" s="1545"/>
      <c r="I89" s="216"/>
      <c r="J89" s="216"/>
      <c r="L89" s="216"/>
      <c r="M89" s="216"/>
      <c r="N89" s="216"/>
      <c r="O89" s="216"/>
      <c r="P89" s="216"/>
      <c r="Q89" s="571">
        <f t="shared" si="1"/>
        <v>0</v>
      </c>
      <c r="R89" s="603"/>
      <c r="S89" s="603"/>
      <c r="T89" s="603"/>
      <c r="U89" s="603"/>
      <c r="V89" s="603"/>
      <c r="W89" s="603"/>
      <c r="X89" s="603"/>
      <c r="Y89" s="603"/>
      <c r="Z89" s="603"/>
      <c r="AA89" s="603"/>
      <c r="AB89" s="603"/>
      <c r="AC89" s="603"/>
      <c r="AD89" s="1545"/>
      <c r="AE89" s="1545"/>
      <c r="AF89" s="1545"/>
      <c r="AG89" s="1545"/>
      <c r="AH89" s="1545"/>
      <c r="AI89" s="1545"/>
    </row>
    <row r="90" spans="1:35" ht="15.75" customHeight="1">
      <c r="A90" s="216"/>
      <c r="B90" s="1545"/>
      <c r="C90" s="216"/>
      <c r="D90" s="216"/>
      <c r="E90" s="216"/>
      <c r="F90" s="212"/>
      <c r="G90" s="1545"/>
      <c r="H90" s="1545"/>
      <c r="I90" s="216"/>
      <c r="J90" s="216"/>
      <c r="K90" s="216"/>
      <c r="L90" s="216"/>
      <c r="M90" s="216"/>
      <c r="N90" s="216"/>
      <c r="O90" s="216"/>
      <c r="P90" s="216"/>
      <c r="Q90" s="571">
        <f t="shared" si="1"/>
        <v>0</v>
      </c>
      <c r="R90" s="603"/>
      <c r="S90" s="603"/>
      <c r="T90" s="603"/>
      <c r="U90" s="603"/>
      <c r="V90" s="603"/>
      <c r="W90" s="603"/>
      <c r="X90" s="603"/>
      <c r="Y90" s="603"/>
      <c r="Z90" s="603"/>
      <c r="AA90" s="603"/>
      <c r="AB90" s="603"/>
      <c r="AC90" s="603"/>
      <c r="AD90" s="1545"/>
      <c r="AE90" s="1545"/>
      <c r="AF90" s="1545"/>
      <c r="AG90" s="1545"/>
      <c r="AH90" s="1545"/>
      <c r="AI90" s="1545"/>
    </row>
    <row r="91" spans="1:35" ht="15.75" customHeight="1">
      <c r="A91" s="216"/>
      <c r="B91" s="1545"/>
      <c r="C91" s="216"/>
      <c r="D91" s="216"/>
      <c r="E91" s="216"/>
      <c r="F91" s="212"/>
      <c r="G91" s="1545"/>
      <c r="H91" s="1545"/>
      <c r="I91" s="216"/>
      <c r="J91" s="216"/>
      <c r="K91" s="216"/>
      <c r="L91" s="216"/>
      <c r="M91" s="216"/>
      <c r="N91" s="216"/>
      <c r="O91" s="216"/>
      <c r="P91" s="216"/>
      <c r="Q91" s="571">
        <f t="shared" si="1"/>
        <v>0</v>
      </c>
      <c r="R91" s="603"/>
      <c r="S91" s="603"/>
      <c r="T91" s="603"/>
      <c r="U91" s="603"/>
      <c r="V91" s="603"/>
      <c r="W91" s="603"/>
      <c r="X91" s="603"/>
      <c r="Y91" s="603"/>
      <c r="Z91" s="603"/>
      <c r="AA91" s="603"/>
      <c r="AB91" s="603"/>
      <c r="AC91" s="603"/>
      <c r="AD91" s="1545"/>
      <c r="AE91" s="1545"/>
      <c r="AF91" s="1545"/>
      <c r="AG91" s="1545"/>
      <c r="AH91" s="1545"/>
      <c r="AI91" s="1545"/>
    </row>
    <row r="92" spans="1:35" ht="15.75" customHeight="1">
      <c r="A92" s="216"/>
      <c r="B92" s="1545"/>
      <c r="C92" s="216"/>
      <c r="D92" s="216"/>
      <c r="E92" s="216"/>
      <c r="F92" s="212"/>
      <c r="G92" s="1545"/>
      <c r="H92" s="1545"/>
      <c r="I92" s="216"/>
      <c r="J92" s="216"/>
      <c r="K92" s="216"/>
      <c r="L92" s="216"/>
      <c r="M92" s="216"/>
      <c r="N92" s="216"/>
      <c r="O92" s="216"/>
      <c r="P92" s="216"/>
      <c r="Q92" s="571">
        <f t="shared" si="1"/>
        <v>0</v>
      </c>
      <c r="R92" s="603"/>
      <c r="S92" s="603"/>
      <c r="T92" s="603"/>
      <c r="U92" s="603"/>
      <c r="V92" s="603"/>
      <c r="W92" s="603"/>
      <c r="X92" s="603"/>
      <c r="Y92" s="603"/>
      <c r="Z92" s="603"/>
      <c r="AA92" s="603"/>
      <c r="AB92" s="603"/>
      <c r="AC92" s="603"/>
      <c r="AD92" s="1545"/>
      <c r="AE92" s="1545"/>
      <c r="AF92" s="1545"/>
      <c r="AG92" s="1545"/>
      <c r="AH92" s="1545"/>
      <c r="AI92" s="1545"/>
    </row>
    <row r="93" spans="1:35" ht="15.75" customHeight="1">
      <c r="A93" s="216"/>
      <c r="B93" s="1545"/>
      <c r="C93" s="216"/>
      <c r="D93" s="216"/>
      <c r="E93" s="216"/>
      <c r="F93" s="212"/>
      <c r="G93" s="1545"/>
      <c r="H93" s="1545"/>
      <c r="I93" s="216"/>
      <c r="J93" s="216"/>
      <c r="K93" s="216"/>
      <c r="L93" s="216"/>
      <c r="M93" s="216"/>
      <c r="N93" s="216"/>
      <c r="O93" s="216"/>
      <c r="P93" s="216"/>
      <c r="Q93" s="571">
        <f t="shared" si="1"/>
        <v>0</v>
      </c>
      <c r="R93" s="603"/>
      <c r="S93" s="603"/>
      <c r="T93" s="603"/>
      <c r="U93" s="603"/>
      <c r="V93" s="603"/>
      <c r="W93" s="603"/>
      <c r="X93" s="603"/>
      <c r="Y93" s="603"/>
      <c r="Z93" s="603"/>
      <c r="AA93" s="603"/>
      <c r="AB93" s="603"/>
      <c r="AC93" s="603"/>
      <c r="AD93" s="1545"/>
      <c r="AE93" s="1545"/>
      <c r="AF93" s="1545"/>
      <c r="AG93" s="1545"/>
      <c r="AH93" s="1545"/>
      <c r="AI93" s="1545"/>
    </row>
    <row r="94" spans="1:35" ht="15.75" customHeight="1">
      <c r="A94" s="216"/>
      <c r="B94" s="1545"/>
      <c r="C94" s="216"/>
      <c r="D94" s="216"/>
      <c r="E94" s="216"/>
      <c r="F94" s="212"/>
      <c r="G94" s="1545"/>
      <c r="H94" s="1545"/>
      <c r="I94" s="216"/>
      <c r="J94" s="216"/>
      <c r="K94" s="216"/>
      <c r="L94" s="216"/>
      <c r="M94" s="216"/>
      <c r="N94" s="216"/>
      <c r="O94" s="216"/>
      <c r="P94" s="216"/>
      <c r="Q94" s="571">
        <f t="shared" si="1"/>
        <v>0</v>
      </c>
      <c r="R94" s="603"/>
      <c r="S94" s="603"/>
      <c r="T94" s="603"/>
      <c r="U94" s="603"/>
      <c r="V94" s="603"/>
      <c r="W94" s="603"/>
      <c r="X94" s="603"/>
      <c r="Y94" s="603"/>
      <c r="Z94" s="603"/>
      <c r="AA94" s="603"/>
      <c r="AB94" s="603"/>
      <c r="AC94" s="603"/>
      <c r="AD94" s="1545"/>
      <c r="AE94" s="1545"/>
      <c r="AF94" s="1545"/>
      <c r="AG94" s="1545"/>
      <c r="AH94" s="1545"/>
      <c r="AI94" s="1545"/>
    </row>
    <row r="95" spans="1:35" ht="15.75" customHeight="1">
      <c r="A95" s="1939" t="s">
        <v>376</v>
      </c>
      <c r="B95" s="1939"/>
      <c r="C95" s="1939"/>
      <c r="D95" s="1939"/>
      <c r="E95" s="1545">
        <f>Q95</f>
        <v>99650</v>
      </c>
      <c r="F95" s="212"/>
      <c r="G95" s="720">
        <f>SUM(G19:G90)</f>
        <v>20150</v>
      </c>
      <c r="H95" s="720">
        <f t="shared" ref="H95:P95" si="2">SUM(H19:H90)</f>
        <v>0</v>
      </c>
      <c r="I95" s="720">
        <f t="shared" si="2"/>
        <v>0</v>
      </c>
      <c r="J95" s="720">
        <f t="shared" si="2"/>
        <v>75500</v>
      </c>
      <c r="K95" s="720">
        <f t="shared" si="2"/>
        <v>0</v>
      </c>
      <c r="L95" s="720">
        <f t="shared" si="2"/>
        <v>0</v>
      </c>
      <c r="M95" s="720">
        <f t="shared" si="2"/>
        <v>0</v>
      </c>
      <c r="N95" s="720">
        <f t="shared" si="2"/>
        <v>4000</v>
      </c>
      <c r="O95" s="720">
        <f t="shared" si="2"/>
        <v>0</v>
      </c>
      <c r="P95" s="720">
        <f t="shared" si="2"/>
        <v>0</v>
      </c>
      <c r="Q95" s="571">
        <f t="shared" si="1"/>
        <v>99650</v>
      </c>
      <c r="R95" s="603"/>
      <c r="S95" s="603"/>
      <c r="T95" s="603"/>
      <c r="U95" s="603"/>
      <c r="V95" s="603"/>
      <c r="W95" s="603"/>
      <c r="X95" s="603"/>
      <c r="Y95" s="603"/>
      <c r="Z95" s="603"/>
      <c r="AA95" s="603"/>
      <c r="AB95" s="603"/>
      <c r="AC95" s="603"/>
      <c r="AD95" s="1545"/>
      <c r="AE95" s="1545"/>
      <c r="AF95" s="1545"/>
      <c r="AG95" s="1545"/>
      <c r="AH95" s="1545"/>
      <c r="AI95" s="1545"/>
    </row>
    <row r="96" spans="1:35" ht="15.75" customHeight="1">
      <c r="I96" s="698"/>
      <c r="J96" s="698"/>
      <c r="K96" s="698"/>
      <c r="L96" s="698"/>
      <c r="M96" s="698"/>
      <c r="N96" s="698"/>
      <c r="O96" s="698"/>
      <c r="P96" s="698"/>
      <c r="Q96" s="698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2"/>
    </row>
    <row r="97" spans="1:35" s="452" customFormat="1" ht="17.25">
      <c r="A97" s="1548" t="s">
        <v>818</v>
      </c>
      <c r="B97" s="1934" t="s">
        <v>779</v>
      </c>
      <c r="C97" s="1934"/>
      <c r="D97" s="1934"/>
      <c r="F97" s="1548"/>
      <c r="G97" s="303" t="s">
        <v>780</v>
      </c>
      <c r="H97" s="1548"/>
      <c r="R97" s="587"/>
      <c r="S97" s="587"/>
      <c r="T97" s="587"/>
      <c r="U97" s="587"/>
      <c r="V97" s="587"/>
      <c r="W97" s="587"/>
      <c r="X97" s="587"/>
      <c r="Y97" s="587"/>
      <c r="Z97" s="587"/>
      <c r="AA97" s="587"/>
      <c r="AB97" s="587"/>
      <c r="AC97" s="587"/>
      <c r="AD97" s="380"/>
      <c r="AE97" s="380"/>
      <c r="AF97" s="380"/>
      <c r="AG97" s="380"/>
      <c r="AH97" s="380"/>
      <c r="AI97" s="380"/>
    </row>
    <row r="98" spans="1:35" s="452" customFormat="1" ht="17.25">
      <c r="A98" s="638" t="s">
        <v>819</v>
      </c>
      <c r="B98" s="638"/>
      <c r="C98" s="638"/>
      <c r="E98" s="583" t="s">
        <v>3357</v>
      </c>
      <c r="F98" s="1548"/>
      <c r="H98" s="303" t="s">
        <v>3354</v>
      </c>
      <c r="I98" s="638"/>
      <c r="R98" s="587"/>
      <c r="S98" s="587"/>
      <c r="T98" s="587"/>
      <c r="U98" s="587"/>
      <c r="V98" s="587"/>
      <c r="W98" s="587"/>
      <c r="X98" s="587"/>
      <c r="Y98" s="587"/>
      <c r="Z98" s="587"/>
      <c r="AA98" s="587"/>
      <c r="AB98" s="587"/>
      <c r="AC98" s="587"/>
      <c r="AD98" s="380"/>
      <c r="AE98" s="380"/>
      <c r="AF98" s="380"/>
      <c r="AG98" s="380"/>
      <c r="AH98" s="380"/>
      <c r="AI98" s="380"/>
    </row>
    <row r="99" spans="1:35" s="452" customFormat="1" ht="17.25">
      <c r="A99" s="638" t="s">
        <v>821</v>
      </c>
      <c r="B99" s="638"/>
      <c r="C99" s="638"/>
      <c r="E99" s="303" t="s">
        <v>3353</v>
      </c>
      <c r="F99" s="1548"/>
      <c r="H99" s="303" t="s">
        <v>2566</v>
      </c>
      <c r="I99" s="638"/>
      <c r="R99" s="587"/>
      <c r="S99" s="587"/>
      <c r="T99" s="587"/>
      <c r="U99" s="587"/>
      <c r="V99" s="587"/>
      <c r="W99" s="587"/>
      <c r="X99" s="587"/>
      <c r="Y99" s="587"/>
      <c r="Z99" s="587"/>
      <c r="AA99" s="587"/>
      <c r="AB99" s="587"/>
      <c r="AC99" s="587"/>
      <c r="AD99" s="380"/>
      <c r="AE99" s="380"/>
      <c r="AF99" s="380"/>
      <c r="AG99" s="380"/>
      <c r="AH99" s="380"/>
      <c r="AI99" s="380"/>
    </row>
    <row r="100" spans="1:35" ht="15.75" customHeight="1">
      <c r="E100" s="145" t="s">
        <v>3356</v>
      </c>
      <c r="H100" s="145" t="s">
        <v>3355</v>
      </c>
    </row>
    <row r="101" spans="1:35" ht="15.75" customHeight="1">
      <c r="C101" s="129"/>
      <c r="E101" s="145"/>
      <c r="G101" s="129"/>
      <c r="H101" s="145"/>
      <c r="Q101" s="129">
        <f>G95+J95+N95</f>
        <v>99650</v>
      </c>
    </row>
    <row r="102" spans="1:35" ht="15.75" customHeight="1">
      <c r="C102" s="129"/>
      <c r="E102" s="145"/>
      <c r="G102" s="721">
        <v>10000</v>
      </c>
      <c r="H102" s="722"/>
      <c r="I102" s="721"/>
      <c r="J102" s="721">
        <v>4000</v>
      </c>
      <c r="K102" s="721">
        <v>13000</v>
      </c>
      <c r="L102" s="721"/>
      <c r="M102" s="721"/>
      <c r="N102" s="721"/>
      <c r="O102" s="721"/>
      <c r="P102" s="721">
        <f>G95+J95+K95+N95</f>
        <v>99650</v>
      </c>
    </row>
    <row r="103" spans="1:35" ht="15.75" customHeight="1">
      <c r="C103" s="129"/>
      <c r="E103" s="145"/>
      <c r="G103" s="721">
        <v>1500</v>
      </c>
      <c r="H103" s="722"/>
      <c r="I103" s="721"/>
      <c r="J103" s="721">
        <v>7500</v>
      </c>
      <c r="K103" s="721">
        <v>18000</v>
      </c>
      <c r="L103" s="721"/>
      <c r="M103" s="721"/>
      <c r="N103" s="721"/>
      <c r="O103" s="721"/>
      <c r="P103" s="721"/>
    </row>
    <row r="104" spans="1:35" ht="15.75" customHeight="1">
      <c r="C104" s="129"/>
      <c r="G104" s="721">
        <v>5000</v>
      </c>
      <c r="H104" s="721"/>
      <c r="I104" s="721"/>
      <c r="J104" s="721">
        <f>SUM(J102:J103)</f>
        <v>11500</v>
      </c>
      <c r="K104" s="721">
        <v>5000</v>
      </c>
      <c r="L104" s="721"/>
      <c r="M104" s="721"/>
      <c r="N104" s="721"/>
      <c r="O104" s="721"/>
      <c r="P104" s="721"/>
    </row>
    <row r="105" spans="1:35" ht="15.75" customHeight="1">
      <c r="C105" s="129"/>
      <c r="G105" s="721">
        <v>1850</v>
      </c>
      <c r="H105" s="721"/>
      <c r="I105" s="721"/>
      <c r="J105" s="721"/>
      <c r="K105" s="721"/>
      <c r="L105" s="721"/>
      <c r="M105" s="721"/>
      <c r="N105" s="721"/>
      <c r="O105" s="721"/>
      <c r="P105" s="721"/>
    </row>
    <row r="106" spans="1:35" ht="15.75" customHeight="1">
      <c r="G106" s="723">
        <v>1800</v>
      </c>
      <c r="H106" s="723"/>
      <c r="I106" s="721"/>
      <c r="J106" s="721"/>
      <c r="K106" s="721"/>
      <c r="L106" s="721"/>
      <c r="M106" s="721"/>
      <c r="N106" s="721"/>
      <c r="O106" s="721"/>
      <c r="P106" s="721"/>
    </row>
  </sheetData>
  <mergeCells count="11">
    <mergeCell ref="B97:D97"/>
    <mergeCell ref="R17:AC17"/>
    <mergeCell ref="AD17:AI17"/>
    <mergeCell ref="A8:B8"/>
    <mergeCell ref="A1:Q1"/>
    <mergeCell ref="A95:D95"/>
    <mergeCell ref="B17:C17"/>
    <mergeCell ref="A17:A18"/>
    <mergeCell ref="D17:D18"/>
    <mergeCell ref="E17:E18"/>
    <mergeCell ref="F17:F18"/>
  </mergeCells>
  <pageMargins left="0.60416666666666663" right="9.4696969696969696E-2" top="0.33333333333333331" bottom="0.16098484848484848" header="0.31496062992125984" footer="0.31496062992125984"/>
  <pageSetup paperSize="9" orientation="landscape" horizontalDpi="4294967293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AI85"/>
  <sheetViews>
    <sheetView view="pageLayout" topLeftCell="A68" zoomScale="110" zoomScalePageLayoutView="110" workbookViewId="0">
      <selection activeCell="E76" sqref="E76"/>
    </sheetView>
  </sheetViews>
  <sheetFormatPr defaultRowHeight="18" customHeight="1"/>
  <cols>
    <col min="1" max="1" width="38.5" style="451" customWidth="1"/>
    <col min="2" max="2" width="39.75" style="451" hidden="1" customWidth="1"/>
    <col min="3" max="3" width="1.125" style="451" hidden="1" customWidth="1"/>
    <col min="4" max="4" width="9.75" style="633" customWidth="1"/>
    <col min="5" max="5" width="20.25" style="451" customWidth="1"/>
    <col min="6" max="6" width="9.25" style="451" customWidth="1"/>
    <col min="7" max="7" width="6.25" style="451" customWidth="1"/>
    <col min="8" max="11" width="4.75" style="451" customWidth="1"/>
    <col min="12" max="15" width="4" style="451" customWidth="1"/>
    <col min="16" max="16" width="4.75" style="451" customWidth="1"/>
    <col min="17" max="17" width="6.375" style="728" customWidth="1"/>
    <col min="18" max="29" width="3.875" style="587" customWidth="1"/>
    <col min="30" max="33" width="16.375" style="380" customWidth="1"/>
    <col min="34" max="35" width="9" style="380"/>
    <col min="36" max="16384" width="9" style="451"/>
  </cols>
  <sheetData>
    <row r="1" spans="1:35" ht="18" customHeight="1">
      <c r="A1" s="1938" t="s">
        <v>822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AD1" s="588"/>
      <c r="AE1" s="588"/>
      <c r="AF1" s="588"/>
      <c r="AG1" s="588"/>
      <c r="AH1" s="588"/>
      <c r="AI1" s="588"/>
    </row>
    <row r="2" spans="1:35" ht="18" customHeight="1">
      <c r="A2" s="724" t="s">
        <v>0</v>
      </c>
      <c r="D2" s="697" t="s">
        <v>873</v>
      </c>
      <c r="E2" s="725"/>
      <c r="F2" s="538"/>
      <c r="G2" s="538"/>
      <c r="H2" s="538"/>
      <c r="I2" s="697"/>
      <c r="J2" s="698"/>
      <c r="K2" s="698"/>
      <c r="L2" s="698"/>
      <c r="M2" s="698"/>
      <c r="N2" s="698"/>
      <c r="O2" s="698"/>
      <c r="P2" s="698"/>
      <c r="Q2" s="726"/>
      <c r="AD2" s="588"/>
      <c r="AE2" s="588"/>
      <c r="AF2" s="588"/>
      <c r="AG2" s="588"/>
      <c r="AH2" s="588"/>
      <c r="AI2" s="588"/>
    </row>
    <row r="3" spans="1:35" ht="18" customHeight="1">
      <c r="A3" s="724" t="s">
        <v>2</v>
      </c>
      <c r="D3" s="697" t="s">
        <v>207</v>
      </c>
      <c r="E3" s="727"/>
      <c r="F3" s="538"/>
      <c r="G3" s="538"/>
      <c r="H3" s="538"/>
      <c r="I3" s="697"/>
      <c r="AD3" s="588"/>
      <c r="AE3" s="588"/>
      <c r="AF3" s="588"/>
      <c r="AG3" s="588"/>
      <c r="AH3" s="588"/>
      <c r="AI3" s="588"/>
    </row>
    <row r="4" spans="1:35" ht="18" customHeight="1">
      <c r="A4" s="729" t="s">
        <v>4</v>
      </c>
      <c r="D4" s="244" t="s">
        <v>417</v>
      </c>
      <c r="E4" s="700"/>
      <c r="F4" s="244"/>
      <c r="G4" s="244"/>
      <c r="H4" s="244"/>
      <c r="I4" s="697"/>
      <c r="AD4" s="588"/>
      <c r="AE4" s="588"/>
      <c r="AF4" s="588"/>
      <c r="AG4" s="588"/>
      <c r="AH4" s="588"/>
      <c r="AI4" s="588"/>
    </row>
    <row r="5" spans="1:35" ht="18" customHeight="1">
      <c r="A5" s="729"/>
      <c r="D5" s="244" t="s">
        <v>874</v>
      </c>
      <c r="E5" s="700"/>
      <c r="F5" s="244"/>
      <c r="G5" s="244"/>
      <c r="H5" s="244"/>
      <c r="I5" s="697"/>
    </row>
    <row r="6" spans="1:35" ht="18" customHeight="1">
      <c r="A6" s="729"/>
      <c r="D6" s="244" t="s">
        <v>476</v>
      </c>
      <c r="E6" s="700"/>
      <c r="F6" s="244"/>
      <c r="G6" s="244"/>
      <c r="H6" s="244"/>
      <c r="I6" s="697"/>
    </row>
    <row r="7" spans="1:35" ht="18" customHeight="1">
      <c r="A7" s="729" t="s">
        <v>7</v>
      </c>
      <c r="D7" s="697" t="s">
        <v>468</v>
      </c>
      <c r="E7" s="727"/>
      <c r="F7" s="244"/>
      <c r="G7" s="244"/>
      <c r="H7" s="244"/>
    </row>
    <row r="8" spans="1:35" ht="18" customHeight="1">
      <c r="A8" s="730" t="s">
        <v>9</v>
      </c>
      <c r="D8" s="539" t="s">
        <v>826</v>
      </c>
      <c r="E8" s="145" t="s">
        <v>3287</v>
      </c>
      <c r="F8" s="142"/>
      <c r="H8" s="451" t="s">
        <v>3795</v>
      </c>
    </row>
    <row r="9" spans="1:35" ht="18" customHeight="1">
      <c r="A9" s="730"/>
      <c r="D9" s="145"/>
      <c r="E9" s="451" t="s">
        <v>3286</v>
      </c>
      <c r="H9" s="451" t="s">
        <v>3288</v>
      </c>
    </row>
    <row r="10" spans="1:35" ht="18" customHeight="1">
      <c r="A10" s="730"/>
      <c r="D10" s="145"/>
      <c r="E10" s="451" t="s">
        <v>876</v>
      </c>
    </row>
    <row r="11" spans="1:35" ht="18" customHeight="1">
      <c r="A11" s="730"/>
      <c r="D11" s="539" t="s">
        <v>18</v>
      </c>
      <c r="E11" s="145" t="s">
        <v>3290</v>
      </c>
      <c r="F11" s="129"/>
      <c r="G11" s="129"/>
      <c r="H11" s="142" t="s">
        <v>875</v>
      </c>
      <c r="I11" s="145"/>
    </row>
    <row r="12" spans="1:35" ht="18" customHeight="1">
      <c r="A12" s="729" t="s">
        <v>11</v>
      </c>
      <c r="D12" s="731" t="s">
        <v>877</v>
      </c>
      <c r="E12" s="727"/>
      <c r="F12" s="244"/>
      <c r="G12" s="244"/>
      <c r="H12" s="244"/>
      <c r="I12" s="697"/>
    </row>
    <row r="13" spans="1:35" ht="18" customHeight="1">
      <c r="A13" s="1941" t="s">
        <v>12</v>
      </c>
      <c r="B13" s="1940" t="s">
        <v>13</v>
      </c>
      <c r="C13" s="1940"/>
      <c r="D13" s="1947" t="s">
        <v>14</v>
      </c>
      <c r="E13" s="1940" t="s">
        <v>15</v>
      </c>
      <c r="F13" s="1940" t="s">
        <v>16</v>
      </c>
      <c r="G13" s="1949" t="s">
        <v>959</v>
      </c>
      <c r="H13" s="1950"/>
      <c r="I13" s="1950"/>
      <c r="J13" s="1950"/>
      <c r="K13" s="1950"/>
      <c r="L13" s="1950"/>
      <c r="M13" s="1950"/>
      <c r="N13" s="1950"/>
      <c r="O13" s="1950"/>
      <c r="P13" s="1950"/>
      <c r="Q13" s="1951"/>
      <c r="R13" s="1935" t="s">
        <v>3361</v>
      </c>
      <c r="S13" s="1935"/>
      <c r="T13" s="1935"/>
      <c r="U13" s="1935"/>
      <c r="V13" s="1935"/>
      <c r="W13" s="1935"/>
      <c r="X13" s="1935"/>
      <c r="Y13" s="1935"/>
      <c r="Z13" s="1935"/>
      <c r="AA13" s="1935"/>
      <c r="AB13" s="1935"/>
      <c r="AC13" s="1935"/>
      <c r="AD13" s="1936" t="s">
        <v>1934</v>
      </c>
      <c r="AE13" s="1936"/>
      <c r="AF13" s="1936"/>
      <c r="AG13" s="1936"/>
      <c r="AH13" s="1936"/>
      <c r="AI13" s="1936"/>
    </row>
    <row r="14" spans="1:35" ht="18" customHeight="1">
      <c r="A14" s="1946"/>
      <c r="B14" s="708" t="s">
        <v>17</v>
      </c>
      <c r="C14" s="708" t="s">
        <v>18</v>
      </c>
      <c r="D14" s="1948"/>
      <c r="E14" s="1940"/>
      <c r="F14" s="1940"/>
      <c r="G14" s="600" t="s">
        <v>3567</v>
      </c>
      <c r="H14" s="386" t="s">
        <v>997</v>
      </c>
      <c r="I14" s="386" t="s">
        <v>3284</v>
      </c>
      <c r="J14" s="387" t="s">
        <v>998</v>
      </c>
      <c r="K14" s="387" t="s">
        <v>3285</v>
      </c>
      <c r="L14" s="387" t="s">
        <v>960</v>
      </c>
      <c r="M14" s="387" t="s">
        <v>961</v>
      </c>
      <c r="N14" s="387" t="s">
        <v>22</v>
      </c>
      <c r="O14" s="387" t="s">
        <v>501</v>
      </c>
      <c r="P14" s="388" t="s">
        <v>1933</v>
      </c>
      <c r="Q14" s="387" t="s">
        <v>872</v>
      </c>
      <c r="R14" s="601" t="s">
        <v>434</v>
      </c>
      <c r="S14" s="565" t="s">
        <v>437</v>
      </c>
      <c r="T14" s="565" t="s">
        <v>3358</v>
      </c>
      <c r="U14" s="565" t="s">
        <v>1249</v>
      </c>
      <c r="V14" s="565" t="s">
        <v>3359</v>
      </c>
      <c r="W14" s="565" t="s">
        <v>440</v>
      </c>
      <c r="X14" s="565" t="s">
        <v>447</v>
      </c>
      <c r="Y14" s="602" t="s">
        <v>449</v>
      </c>
      <c r="Z14" s="602" t="s">
        <v>442</v>
      </c>
      <c r="AA14" s="602" t="s">
        <v>443</v>
      </c>
      <c r="AB14" s="602" t="s">
        <v>428</v>
      </c>
      <c r="AC14" s="602" t="s">
        <v>3360</v>
      </c>
      <c r="AD14" s="565" t="s">
        <v>2560</v>
      </c>
      <c r="AE14" s="565" t="s">
        <v>2561</v>
      </c>
      <c r="AF14" s="565" t="s">
        <v>2562</v>
      </c>
      <c r="AG14" s="565" t="s">
        <v>2563</v>
      </c>
      <c r="AH14" s="601" t="s">
        <v>872</v>
      </c>
      <c r="AI14" s="565" t="s">
        <v>1935</v>
      </c>
    </row>
    <row r="15" spans="1:35" s="734" customFormat="1" ht="18" customHeight="1">
      <c r="A15" s="732" t="s">
        <v>878</v>
      </c>
      <c r="B15" s="347"/>
      <c r="C15" s="347"/>
      <c r="D15" s="540"/>
      <c r="E15" s="733" t="s">
        <v>3289</v>
      </c>
      <c r="F15" s="540" t="s">
        <v>879</v>
      </c>
      <c r="G15" s="347"/>
      <c r="H15" s="540"/>
      <c r="I15" s="347"/>
      <c r="J15" s="347"/>
      <c r="K15" s="347"/>
      <c r="L15" s="347"/>
      <c r="M15" s="347"/>
      <c r="O15" s="347"/>
      <c r="P15" s="347"/>
      <c r="Q15" s="735"/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4"/>
      <c r="AE15" s="604"/>
      <c r="AF15" s="604"/>
      <c r="AG15" s="604"/>
      <c r="AH15" s="604"/>
      <c r="AI15" s="604"/>
    </row>
    <row r="16" spans="1:35" s="734" customFormat="1" ht="18" customHeight="1">
      <c r="A16" s="541" t="s">
        <v>3293</v>
      </c>
      <c r="B16" s="347"/>
      <c r="C16" s="347"/>
      <c r="D16" s="736" t="s">
        <v>1408</v>
      </c>
      <c r="E16" s="347" t="s">
        <v>3295</v>
      </c>
      <c r="F16" s="540" t="s">
        <v>880</v>
      </c>
      <c r="G16" s="347">
        <v>0</v>
      </c>
      <c r="H16" s="540"/>
      <c r="I16" s="347"/>
      <c r="J16" s="347"/>
      <c r="K16" s="347"/>
      <c r="L16" s="347"/>
      <c r="M16" s="347"/>
      <c r="O16" s="347"/>
      <c r="P16" s="347"/>
      <c r="Q16" s="735">
        <f>SUM(G16:P16)</f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s="734" customFormat="1" ht="18" customHeight="1">
      <c r="A17" s="541" t="s">
        <v>3294</v>
      </c>
      <c r="B17" s="347"/>
      <c r="C17" s="347"/>
      <c r="D17" s="540" t="s">
        <v>1409</v>
      </c>
      <c r="E17" s="347" t="s">
        <v>1410</v>
      </c>
      <c r="F17" s="347" t="s">
        <v>2285</v>
      </c>
      <c r="G17" s="347"/>
      <c r="H17" s="347"/>
      <c r="I17" s="347"/>
      <c r="J17" s="347"/>
      <c r="K17" s="347"/>
      <c r="L17" s="347"/>
      <c r="M17" s="347"/>
      <c r="O17" s="347"/>
      <c r="P17" s="347"/>
      <c r="Q17" s="735">
        <f t="shared" ref="Q17:Q80" si="0">SUM(G17:P17)</f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s="734" customFormat="1" ht="18" customHeight="1">
      <c r="A18" s="541" t="s">
        <v>2278</v>
      </c>
      <c r="B18" s="347"/>
      <c r="C18" s="347"/>
      <c r="D18" s="540"/>
      <c r="E18" s="347" t="s">
        <v>1411</v>
      </c>
      <c r="F18" s="347" t="s">
        <v>1425</v>
      </c>
      <c r="G18" s="347">
        <v>1500</v>
      </c>
      <c r="H18" s="347"/>
      <c r="I18" s="347"/>
      <c r="J18" s="424"/>
      <c r="K18" s="347"/>
      <c r="L18" s="347"/>
      <c r="M18" s="347"/>
      <c r="O18" s="347"/>
      <c r="P18" s="347"/>
      <c r="Q18" s="735">
        <f t="shared" si="0"/>
        <v>1500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s="734" customFormat="1" ht="18" customHeight="1">
      <c r="A19" s="541" t="s">
        <v>1412</v>
      </c>
      <c r="B19" s="347" t="s">
        <v>881</v>
      </c>
      <c r="C19" s="347" t="s">
        <v>832</v>
      </c>
      <c r="D19" s="540" t="s">
        <v>1413</v>
      </c>
      <c r="E19" s="347" t="s">
        <v>3291</v>
      </c>
      <c r="F19" s="347"/>
      <c r="G19" s="347"/>
      <c r="H19" s="347"/>
      <c r="I19" s="347"/>
      <c r="J19" s="347"/>
      <c r="K19" s="347"/>
      <c r="L19" s="347"/>
      <c r="M19" s="347"/>
      <c r="O19" s="347"/>
      <c r="P19" s="347"/>
      <c r="Q19" s="735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s="734" customFormat="1" ht="18" customHeight="1">
      <c r="A20" s="541"/>
      <c r="B20" s="347" t="s">
        <v>882</v>
      </c>
      <c r="C20" s="347" t="s">
        <v>891</v>
      </c>
      <c r="D20" s="540"/>
      <c r="E20" s="347" t="s">
        <v>3292</v>
      </c>
      <c r="F20" s="347"/>
      <c r="G20" s="347">
        <v>5000</v>
      </c>
      <c r="H20" s="347"/>
      <c r="I20" s="347"/>
      <c r="K20" s="347"/>
      <c r="L20" s="347"/>
      <c r="M20" s="347"/>
      <c r="O20" s="347"/>
      <c r="P20" s="347"/>
      <c r="Q20" s="735">
        <f t="shared" si="0"/>
        <v>5000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s="734" customFormat="1" ht="18" customHeight="1">
      <c r="A21" s="541"/>
      <c r="B21" s="650"/>
      <c r="C21" s="650"/>
      <c r="D21" s="736"/>
      <c r="E21" s="347" t="s">
        <v>2235</v>
      </c>
      <c r="F21" s="347"/>
      <c r="G21" s="347">
        <v>1500</v>
      </c>
      <c r="H21" s="347"/>
      <c r="I21" s="347"/>
      <c r="K21" s="347"/>
      <c r="L21" s="347"/>
      <c r="M21" s="347"/>
      <c r="O21" s="347"/>
      <c r="P21" s="347"/>
      <c r="Q21" s="735">
        <f t="shared" si="0"/>
        <v>1500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s="129" customFormat="1" ht="18" customHeight="1">
      <c r="A22" s="714" t="s">
        <v>883</v>
      </c>
      <c r="B22" s="216"/>
      <c r="C22" s="223"/>
      <c r="D22" s="737">
        <v>20972</v>
      </c>
      <c r="E22" s="216" t="s">
        <v>884</v>
      </c>
      <c r="F22" s="216"/>
      <c r="G22" s="216"/>
      <c r="H22" s="216"/>
      <c r="I22" s="216"/>
      <c r="J22" s="216"/>
      <c r="K22" s="216"/>
      <c r="L22" s="216"/>
      <c r="M22" s="216"/>
      <c r="O22" s="216"/>
      <c r="P22" s="216"/>
      <c r="Q22" s="735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s="129" customFormat="1" ht="18" customHeight="1">
      <c r="A23" s="714" t="s">
        <v>885</v>
      </c>
      <c r="B23" s="216"/>
      <c r="C23" s="223"/>
      <c r="D23" s="212"/>
      <c r="E23" s="216" t="s">
        <v>886</v>
      </c>
      <c r="F23" s="216"/>
      <c r="G23" s="216">
        <v>25000</v>
      </c>
      <c r="H23" s="216"/>
      <c r="I23" s="216"/>
      <c r="J23" s="216"/>
      <c r="K23" s="216"/>
      <c r="L23" s="216"/>
      <c r="M23" s="216"/>
      <c r="O23" s="216"/>
      <c r="P23" s="216"/>
      <c r="Q23" s="735">
        <f t="shared" si="0"/>
        <v>25000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s="734" customFormat="1" ht="18" customHeight="1">
      <c r="A24" s="732" t="s">
        <v>887</v>
      </c>
      <c r="B24" s="650"/>
      <c r="C24" s="347"/>
      <c r="D24" s="540"/>
      <c r="E24" s="347"/>
      <c r="F24" s="347" t="s">
        <v>879</v>
      </c>
      <c r="G24" s="216"/>
      <c r="H24" s="347"/>
      <c r="I24" s="347"/>
      <c r="J24" s="347"/>
      <c r="K24" s="347"/>
      <c r="L24" s="347"/>
      <c r="M24" s="347"/>
      <c r="O24" s="347"/>
      <c r="P24" s="347"/>
      <c r="Q24" s="735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ht="18" customHeight="1">
      <c r="A25" s="541" t="s">
        <v>2274</v>
      </c>
      <c r="B25" s="347"/>
      <c r="C25" s="347"/>
      <c r="D25" s="540" t="s">
        <v>1408</v>
      </c>
      <c r="E25" s="347"/>
      <c r="F25" s="347" t="s">
        <v>880</v>
      </c>
      <c r="G25" s="216"/>
      <c r="H25" s="347"/>
      <c r="I25" s="347"/>
      <c r="J25" s="347"/>
      <c r="K25" s="347"/>
      <c r="L25" s="347"/>
      <c r="M25" s="347"/>
      <c r="O25" s="347"/>
      <c r="P25" s="347"/>
      <c r="Q25" s="735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ht="18" customHeight="1">
      <c r="A26" s="541" t="s">
        <v>1414</v>
      </c>
      <c r="B26" s="347"/>
      <c r="C26" s="650"/>
      <c r="D26" s="736"/>
      <c r="E26" s="347"/>
      <c r="F26" s="347" t="s">
        <v>2285</v>
      </c>
      <c r="G26" s="216"/>
      <c r="H26" s="347"/>
      <c r="I26" s="347"/>
      <c r="J26" s="347"/>
      <c r="K26" s="347"/>
      <c r="L26" s="347"/>
      <c r="M26" s="347"/>
      <c r="O26" s="347"/>
      <c r="P26" s="347"/>
      <c r="Q26" s="735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4"/>
      <c r="AE26" s="604"/>
      <c r="AF26" s="604"/>
      <c r="AG26" s="604"/>
      <c r="AH26" s="604"/>
      <c r="AI26" s="604"/>
    </row>
    <row r="27" spans="1:35" ht="18" customHeight="1">
      <c r="A27" s="541"/>
      <c r="B27" s="347"/>
      <c r="C27" s="650"/>
      <c r="D27" s="736"/>
      <c r="E27" s="347"/>
      <c r="F27" s="347" t="s">
        <v>1425</v>
      </c>
      <c r="G27" s="216"/>
      <c r="H27" s="347"/>
      <c r="I27" s="347"/>
      <c r="J27" s="347"/>
      <c r="K27" s="347"/>
      <c r="L27" s="347"/>
      <c r="M27" s="347"/>
      <c r="O27" s="347"/>
      <c r="P27" s="347"/>
      <c r="Q27" s="735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ht="18" customHeight="1">
      <c r="A28" s="541" t="s">
        <v>2275</v>
      </c>
      <c r="B28" s="347"/>
      <c r="C28" s="650"/>
      <c r="D28" s="540" t="s">
        <v>888</v>
      </c>
      <c r="E28" s="347"/>
      <c r="F28" s="347"/>
      <c r="G28" s="347"/>
      <c r="H28" s="347"/>
      <c r="I28" s="347"/>
      <c r="J28" s="347"/>
      <c r="K28" s="347"/>
      <c r="L28" s="347"/>
      <c r="M28" s="347"/>
      <c r="O28" s="347"/>
      <c r="P28" s="347"/>
      <c r="Q28" s="735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ht="18" customHeight="1">
      <c r="A29" s="541" t="s">
        <v>3796</v>
      </c>
      <c r="B29" s="347"/>
      <c r="C29" s="347"/>
      <c r="D29" s="540" t="s">
        <v>889</v>
      </c>
      <c r="E29" s="347"/>
      <c r="F29" s="347"/>
      <c r="G29" s="347"/>
      <c r="H29" s="347"/>
      <c r="I29" s="347"/>
      <c r="J29" s="347"/>
      <c r="K29" s="347"/>
      <c r="L29" s="347"/>
      <c r="M29" s="347"/>
      <c r="O29" s="347"/>
      <c r="P29" s="347"/>
      <c r="Q29" s="735">
        <f t="shared" si="0"/>
        <v>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ht="18" customHeight="1">
      <c r="A30" s="541"/>
      <c r="B30" s="347"/>
      <c r="C30" s="347"/>
      <c r="D30" s="540"/>
      <c r="E30" s="347"/>
      <c r="F30" s="347"/>
      <c r="G30" s="347"/>
      <c r="H30" s="347"/>
      <c r="I30" s="347"/>
      <c r="J30" s="347"/>
      <c r="K30" s="347"/>
      <c r="L30" s="347"/>
      <c r="M30" s="347"/>
      <c r="O30" s="347"/>
      <c r="P30" s="347"/>
      <c r="Q30" s="735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</row>
    <row r="31" spans="1:35" s="734" customFormat="1" ht="18" customHeight="1">
      <c r="A31" s="541" t="s">
        <v>2276</v>
      </c>
      <c r="B31" s="347"/>
      <c r="C31" s="347" t="s">
        <v>1415</v>
      </c>
      <c r="D31" s="736" t="s">
        <v>890</v>
      </c>
      <c r="E31" s="424"/>
      <c r="F31" s="347"/>
      <c r="G31" s="347"/>
      <c r="H31" s="347"/>
      <c r="I31" s="347"/>
      <c r="J31" s="347"/>
      <c r="K31" s="347"/>
      <c r="L31" s="347"/>
      <c r="M31" s="347"/>
      <c r="O31" s="347"/>
      <c r="P31" s="347"/>
      <c r="Q31" s="735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s="734" customFormat="1" ht="18" customHeight="1">
      <c r="A32" s="541" t="s">
        <v>3797</v>
      </c>
      <c r="B32" s="347"/>
      <c r="C32" s="347" t="s">
        <v>1416</v>
      </c>
      <c r="D32" s="540"/>
      <c r="E32" s="424"/>
      <c r="F32" s="347"/>
      <c r="G32" s="347"/>
      <c r="H32" s="347"/>
      <c r="I32" s="347"/>
      <c r="J32" s="424"/>
      <c r="K32" s="347"/>
      <c r="L32" s="347"/>
      <c r="M32" s="347"/>
      <c r="O32" s="347"/>
      <c r="P32" s="347"/>
      <c r="Q32" s="735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s="734" customFormat="1" ht="18" customHeight="1">
      <c r="A33" s="541" t="s">
        <v>2277</v>
      </c>
      <c r="B33" s="347"/>
      <c r="C33" s="347"/>
      <c r="D33" s="540" t="s">
        <v>892</v>
      </c>
      <c r="E33" s="347"/>
      <c r="F33" s="347"/>
      <c r="G33" s="347"/>
      <c r="H33" s="347"/>
      <c r="I33" s="347"/>
      <c r="J33" s="347"/>
      <c r="K33" s="347"/>
      <c r="L33" s="347"/>
      <c r="M33" s="347"/>
      <c r="O33" s="347"/>
      <c r="P33" s="347"/>
      <c r="Q33" s="735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</row>
    <row r="34" spans="1:35" s="734" customFormat="1" ht="18" customHeight="1">
      <c r="A34" s="541" t="s">
        <v>1417</v>
      </c>
      <c r="B34" s="347"/>
      <c r="C34" s="347"/>
      <c r="D34" s="540" t="s">
        <v>893</v>
      </c>
      <c r="E34" s="347"/>
      <c r="F34" s="347"/>
      <c r="G34" s="347"/>
      <c r="H34" s="347"/>
      <c r="I34" s="347"/>
      <c r="J34" s="347"/>
      <c r="K34" s="347"/>
      <c r="L34" s="347"/>
      <c r="M34" s="347"/>
      <c r="O34" s="347"/>
      <c r="P34" s="347"/>
      <c r="Q34" s="735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603"/>
      <c r="AG34" s="603"/>
      <c r="AH34" s="603"/>
      <c r="AI34" s="603"/>
    </row>
    <row r="35" spans="1:35" s="734" customFormat="1" ht="18" customHeight="1">
      <c r="A35" s="541"/>
      <c r="B35" s="347"/>
      <c r="C35" s="347"/>
      <c r="D35" s="540"/>
      <c r="K35" s="347"/>
      <c r="L35" s="347"/>
      <c r="M35" s="347"/>
      <c r="O35" s="347"/>
      <c r="P35" s="347"/>
      <c r="Q35" s="735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571"/>
      <c r="AE35" s="571"/>
      <c r="AF35" s="571"/>
      <c r="AG35" s="571"/>
      <c r="AH35" s="571">
        <f>SUM(AH15:AH34)</f>
        <v>0</v>
      </c>
      <c r="AI35" s="571"/>
    </row>
    <row r="36" spans="1:35" ht="18" customHeight="1">
      <c r="A36" s="738" t="s">
        <v>2287</v>
      </c>
      <c r="B36" s="249" t="s">
        <v>472</v>
      </c>
      <c r="C36" s="169" t="s">
        <v>473</v>
      </c>
      <c r="D36" s="540" t="s">
        <v>474</v>
      </c>
      <c r="E36" s="739"/>
      <c r="F36" s="347" t="s">
        <v>2286</v>
      </c>
      <c r="G36" s="347"/>
      <c r="H36" s="347"/>
      <c r="I36" s="347"/>
      <c r="J36" s="347"/>
      <c r="K36" s="347"/>
      <c r="L36" s="347"/>
      <c r="M36" s="347"/>
      <c r="O36" s="347"/>
      <c r="P36" s="347"/>
      <c r="Q36" s="735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214"/>
      <c r="AE36" s="214"/>
      <c r="AF36" s="214"/>
      <c r="AG36" s="214"/>
      <c r="AH36" s="214"/>
      <c r="AI36" s="214"/>
    </row>
    <row r="37" spans="1:35" ht="18" customHeight="1">
      <c r="A37" s="740" t="s">
        <v>2288</v>
      </c>
      <c r="B37" s="329" t="s">
        <v>469</v>
      </c>
      <c r="C37" s="741" t="s">
        <v>470</v>
      </c>
      <c r="D37" s="742" t="s">
        <v>349</v>
      </c>
      <c r="E37" s="583" t="s">
        <v>3874</v>
      </c>
      <c r="F37" s="347" t="s">
        <v>2286</v>
      </c>
      <c r="G37" s="347"/>
      <c r="H37" s="347"/>
      <c r="I37" s="347"/>
      <c r="J37" s="347">
        <v>4000</v>
      </c>
      <c r="K37" s="347"/>
      <c r="L37" s="347"/>
      <c r="M37" s="347"/>
      <c r="O37" s="347"/>
      <c r="P37" s="347"/>
      <c r="Q37" s="735">
        <f t="shared" si="0"/>
        <v>4000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3"/>
      <c r="AI37" s="603"/>
    </row>
    <row r="38" spans="1:35" ht="18" customHeight="1">
      <c r="A38" s="714" t="s">
        <v>2289</v>
      </c>
      <c r="B38" s="347"/>
      <c r="C38" s="347"/>
      <c r="D38" s="540" t="s">
        <v>890</v>
      </c>
      <c r="E38" s="347" t="s">
        <v>908</v>
      </c>
      <c r="F38" s="347" t="s">
        <v>2285</v>
      </c>
      <c r="G38" s="347"/>
      <c r="H38" s="347"/>
      <c r="I38" s="347"/>
      <c r="J38" s="347"/>
      <c r="K38" s="347"/>
      <c r="L38" s="347"/>
      <c r="M38" s="347"/>
      <c r="O38" s="347"/>
      <c r="P38" s="347"/>
      <c r="Q38" s="735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</row>
    <row r="39" spans="1:35" ht="18" customHeight="1">
      <c r="A39" s="714" t="s">
        <v>909</v>
      </c>
      <c r="B39" s="347"/>
      <c r="C39" s="347"/>
      <c r="D39" s="540"/>
      <c r="E39" s="347" t="s">
        <v>910</v>
      </c>
      <c r="F39" s="347" t="s">
        <v>1425</v>
      </c>
      <c r="G39" s="347"/>
      <c r="H39" s="347"/>
      <c r="I39" s="347"/>
      <c r="J39" s="347">
        <f>50*100</f>
        <v>5000</v>
      </c>
      <c r="L39" s="347"/>
      <c r="M39" s="347"/>
      <c r="O39" s="347"/>
      <c r="P39" s="347"/>
      <c r="Q39" s="735">
        <f t="shared" si="0"/>
        <v>5000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603"/>
      <c r="AE39" s="603"/>
      <c r="AF39" s="603"/>
      <c r="AG39" s="603"/>
      <c r="AH39" s="603"/>
      <c r="AI39" s="603"/>
    </row>
    <row r="40" spans="1:35" ht="18" customHeight="1">
      <c r="A40" s="714" t="s">
        <v>911</v>
      </c>
      <c r="B40" s="347"/>
      <c r="C40" s="347"/>
      <c r="D40" s="540"/>
      <c r="E40" s="347" t="s">
        <v>912</v>
      </c>
      <c r="F40" s="347"/>
      <c r="G40" s="347"/>
      <c r="H40" s="347"/>
      <c r="I40" s="347"/>
      <c r="J40" s="347">
        <f>50*200</f>
        <v>10000</v>
      </c>
      <c r="L40" s="347"/>
      <c r="M40" s="347"/>
      <c r="O40" s="347"/>
      <c r="P40" s="347"/>
      <c r="Q40" s="735">
        <f t="shared" si="0"/>
        <v>10000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216"/>
      <c r="AE40" s="216"/>
      <c r="AF40" s="216"/>
      <c r="AG40" s="216"/>
      <c r="AH40" s="216"/>
      <c r="AI40" s="216"/>
    </row>
    <row r="41" spans="1:35" ht="18" customHeight="1">
      <c r="A41" s="541"/>
      <c r="B41" s="347"/>
      <c r="C41" s="347"/>
      <c r="D41" s="540"/>
      <c r="E41" s="347" t="s">
        <v>913</v>
      </c>
      <c r="F41" s="347"/>
      <c r="G41" s="347"/>
      <c r="H41" s="347"/>
      <c r="I41" s="347"/>
      <c r="J41" s="347"/>
      <c r="K41" s="347"/>
      <c r="L41" s="347"/>
      <c r="M41" s="347"/>
      <c r="O41" s="347"/>
      <c r="P41" s="347"/>
      <c r="Q41" s="735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23"/>
      <c r="AE41" s="223"/>
      <c r="AF41" s="223"/>
      <c r="AG41" s="223"/>
      <c r="AH41" s="223"/>
      <c r="AI41" s="223"/>
    </row>
    <row r="42" spans="1:35" s="703" customFormat="1" ht="18" customHeight="1">
      <c r="A42" s="743"/>
      <c r="B42" s="744" t="s">
        <v>2282</v>
      </c>
      <c r="C42" s="745" t="s">
        <v>475</v>
      </c>
      <c r="D42" s="169" t="s">
        <v>1007</v>
      </c>
      <c r="E42" s="851" t="s">
        <v>2283</v>
      </c>
      <c r="F42" s="216" t="s">
        <v>1425</v>
      </c>
      <c r="G42" s="604"/>
      <c r="H42" s="216"/>
      <c r="I42" s="604"/>
      <c r="J42" s="604"/>
      <c r="K42" s="604"/>
      <c r="L42" s="604"/>
      <c r="M42" s="604"/>
      <c r="O42" s="604"/>
      <c r="P42" s="604"/>
      <c r="Q42" s="735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</row>
    <row r="43" spans="1:35" s="703" customFormat="1" ht="18" customHeight="1">
      <c r="A43" s="743"/>
      <c r="B43" s="744"/>
      <c r="C43" s="745"/>
      <c r="D43" s="169"/>
      <c r="E43" s="851" t="s">
        <v>2645</v>
      </c>
      <c r="F43" s="216" t="s">
        <v>1425</v>
      </c>
      <c r="G43" s="604"/>
      <c r="H43" s="216"/>
      <c r="I43" s="604"/>
      <c r="J43" s="604"/>
      <c r="K43" s="604"/>
      <c r="L43" s="604"/>
      <c r="M43" s="604"/>
      <c r="O43" s="604"/>
      <c r="P43" s="604"/>
      <c r="Q43" s="735">
        <f t="shared" si="0"/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</row>
    <row r="44" spans="1:35" s="703" customFormat="1" ht="18" customHeight="1">
      <c r="A44" s="743"/>
      <c r="B44" s="744"/>
      <c r="C44" s="745"/>
      <c r="D44" s="169"/>
      <c r="E44" s="851" t="s">
        <v>2646</v>
      </c>
      <c r="F44" s="216" t="s">
        <v>1425</v>
      </c>
      <c r="G44" s="604"/>
      <c r="H44" s="216"/>
      <c r="I44" s="604"/>
      <c r="J44" s="604"/>
      <c r="K44" s="604"/>
      <c r="L44" s="604"/>
      <c r="M44" s="604"/>
      <c r="O44" s="604"/>
      <c r="P44" s="604"/>
      <c r="Q44" s="735">
        <f t="shared" si="0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</row>
    <row r="45" spans="1:35" ht="18" customHeight="1">
      <c r="A45" s="541" t="s">
        <v>2290</v>
      </c>
      <c r="B45" s="347"/>
      <c r="C45" s="347"/>
      <c r="D45" s="540" t="s">
        <v>2817</v>
      </c>
      <c r="E45" s="216" t="s">
        <v>894</v>
      </c>
      <c r="F45" s="347" t="s">
        <v>1741</v>
      </c>
      <c r="I45" s="347"/>
      <c r="J45" s="216">
        <v>35000</v>
      </c>
      <c r="K45" s="347"/>
      <c r="L45" s="347"/>
      <c r="M45" s="347"/>
      <c r="O45" s="347"/>
      <c r="P45" s="347"/>
      <c r="Q45" s="735">
        <f t="shared" si="0"/>
        <v>35000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</row>
    <row r="46" spans="1:35" ht="18" customHeight="1">
      <c r="A46" s="541" t="s">
        <v>896</v>
      </c>
      <c r="B46" s="347"/>
      <c r="C46" s="347"/>
      <c r="D46" s="347"/>
      <c r="E46" s="216" t="s">
        <v>895</v>
      </c>
      <c r="F46" s="347"/>
      <c r="I46" s="347"/>
      <c r="J46" s="216"/>
      <c r="K46" s="347"/>
      <c r="L46" s="347"/>
      <c r="M46" s="347"/>
      <c r="O46" s="347"/>
      <c r="P46" s="347"/>
      <c r="Q46" s="735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</row>
    <row r="47" spans="1:35" ht="18" customHeight="1">
      <c r="A47" s="541"/>
      <c r="B47" s="347"/>
      <c r="C47" s="347"/>
      <c r="D47" s="540"/>
      <c r="E47" s="216" t="s">
        <v>897</v>
      </c>
      <c r="F47" s="347"/>
      <c r="I47" s="347"/>
      <c r="J47" s="216">
        <v>20000</v>
      </c>
      <c r="K47" s="347"/>
      <c r="L47" s="347"/>
      <c r="M47" s="347"/>
      <c r="O47" s="347"/>
      <c r="P47" s="347"/>
      <c r="Q47" s="735">
        <f t="shared" si="0"/>
        <v>20000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</row>
    <row r="48" spans="1:35" s="747" customFormat="1" ht="18" customHeight="1">
      <c r="A48" s="541" t="s">
        <v>2291</v>
      </c>
      <c r="B48" s="541"/>
      <c r="C48" s="541"/>
      <c r="D48" s="541" t="s">
        <v>906</v>
      </c>
      <c r="E48" s="541"/>
      <c r="F48" s="541"/>
      <c r="G48" s="714"/>
      <c r="H48" s="541"/>
      <c r="I48" s="541"/>
      <c r="J48" s="541"/>
      <c r="K48" s="541"/>
      <c r="L48" s="541"/>
      <c r="M48" s="541"/>
      <c r="O48" s="541"/>
      <c r="P48" s="541"/>
      <c r="Q48" s="735">
        <f t="shared" si="0"/>
        <v>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</row>
    <row r="49" spans="1:35" s="747" customFormat="1" ht="18" customHeight="1">
      <c r="A49" s="541" t="s">
        <v>2284</v>
      </c>
      <c r="B49" s="541"/>
      <c r="C49" s="541"/>
      <c r="D49" s="541" t="s">
        <v>907</v>
      </c>
      <c r="E49" s="541"/>
      <c r="F49" s="541"/>
      <c r="G49" s="714"/>
      <c r="H49" s="541"/>
      <c r="I49" s="541"/>
      <c r="J49" s="541"/>
      <c r="K49" s="541"/>
      <c r="L49" s="541"/>
      <c r="M49" s="541"/>
      <c r="O49" s="541"/>
      <c r="P49" s="541"/>
      <c r="Q49" s="735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</row>
    <row r="50" spans="1:35" ht="18" customHeight="1">
      <c r="A50" s="541" t="s">
        <v>2292</v>
      </c>
      <c r="B50" s="540" t="s">
        <v>898</v>
      </c>
      <c r="C50" s="347"/>
      <c r="D50" s="748" t="s">
        <v>899</v>
      </c>
      <c r="E50" s="216" t="s">
        <v>3297</v>
      </c>
      <c r="F50" s="347"/>
      <c r="G50" s="347"/>
      <c r="H50" s="347"/>
      <c r="I50" s="347"/>
      <c r="J50" s="347"/>
      <c r="K50" s="347"/>
      <c r="L50" s="347"/>
      <c r="M50" s="347"/>
      <c r="O50" s="347"/>
      <c r="P50" s="347"/>
      <c r="Q50" s="735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</row>
    <row r="51" spans="1:35" ht="18" customHeight="1">
      <c r="A51" s="541" t="s">
        <v>3296</v>
      </c>
      <c r="B51" s="540" t="s">
        <v>900</v>
      </c>
      <c r="C51" s="347"/>
      <c r="D51" s="540"/>
      <c r="E51" s="216"/>
      <c r="F51" s="347"/>
      <c r="G51" s="347"/>
      <c r="H51" s="347"/>
      <c r="I51" s="347"/>
      <c r="J51" s="347"/>
      <c r="K51" s="347"/>
      <c r="L51" s="347"/>
      <c r="M51" s="347"/>
      <c r="O51" s="347"/>
      <c r="P51" s="347"/>
      <c r="Q51" s="735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</row>
    <row r="52" spans="1:35" s="734" customFormat="1" ht="18" customHeight="1">
      <c r="A52" s="749" t="s">
        <v>2273</v>
      </c>
      <c r="B52" s="347"/>
      <c r="C52" s="650"/>
      <c r="D52" s="540"/>
      <c r="E52" s="347"/>
      <c r="F52" s="347"/>
      <c r="G52" s="347"/>
      <c r="H52" s="347"/>
      <c r="I52" s="347"/>
      <c r="J52" s="347"/>
      <c r="K52" s="347"/>
      <c r="L52" s="347"/>
      <c r="M52" s="347"/>
      <c r="O52" s="347"/>
      <c r="P52" s="347"/>
      <c r="Q52" s="735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</row>
    <row r="53" spans="1:35" s="734" customFormat="1" ht="18" customHeight="1">
      <c r="A53" s="732" t="s">
        <v>1418</v>
      </c>
      <c r="B53" s="347"/>
      <c r="C53" s="650"/>
      <c r="D53" s="540"/>
      <c r="E53" s="347" t="s">
        <v>1407</v>
      </c>
      <c r="F53" s="347"/>
      <c r="G53" s="347"/>
      <c r="H53" s="347"/>
      <c r="I53" s="347"/>
      <c r="J53" s="347"/>
      <c r="K53" s="347"/>
      <c r="L53" s="347"/>
      <c r="M53" s="347"/>
      <c r="O53" s="347"/>
      <c r="P53" s="347"/>
      <c r="Q53" s="735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</row>
    <row r="54" spans="1:35" s="734" customFormat="1" ht="18" customHeight="1">
      <c r="A54" s="541" t="s">
        <v>1419</v>
      </c>
      <c r="B54" s="347"/>
      <c r="C54" s="347"/>
      <c r="D54" s="540" t="s">
        <v>1420</v>
      </c>
      <c r="F54" s="347"/>
      <c r="G54" s="347"/>
      <c r="H54" s="347"/>
      <c r="I54" s="347"/>
      <c r="J54" s="347"/>
      <c r="K54" s="347"/>
      <c r="L54" s="347"/>
      <c r="M54" s="347"/>
      <c r="O54" s="347"/>
      <c r="P54" s="347"/>
      <c r="Q54" s="735">
        <f t="shared" si="0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223"/>
      <c r="AE54" s="223"/>
      <c r="AF54" s="223"/>
      <c r="AG54" s="223"/>
      <c r="AH54" s="223"/>
      <c r="AI54" s="223"/>
    </row>
    <row r="55" spans="1:35" ht="18" customHeight="1">
      <c r="A55" s="750" t="s">
        <v>3664</v>
      </c>
      <c r="B55" s="347"/>
      <c r="C55" s="347"/>
      <c r="D55" s="540"/>
      <c r="E55" s="347" t="s">
        <v>3777</v>
      </c>
      <c r="F55" s="347"/>
      <c r="G55" s="347"/>
      <c r="H55" s="347"/>
      <c r="I55" s="347"/>
      <c r="J55" s="347">
        <v>10000</v>
      </c>
      <c r="K55" s="347"/>
      <c r="L55" s="347"/>
      <c r="M55" s="347"/>
      <c r="O55" s="347"/>
      <c r="P55" s="347"/>
      <c r="Q55" s="735">
        <f t="shared" si="0"/>
        <v>10000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223"/>
      <c r="AE55" s="223"/>
      <c r="AF55" s="223"/>
      <c r="AG55" s="223"/>
      <c r="AH55" s="223"/>
      <c r="AI55" s="223"/>
    </row>
    <row r="56" spans="1:35" ht="18" customHeight="1">
      <c r="A56" s="541" t="s">
        <v>1421</v>
      </c>
      <c r="B56" s="347"/>
      <c r="C56" s="347"/>
      <c r="D56" s="540" t="s">
        <v>1413</v>
      </c>
      <c r="E56" s="347" t="s">
        <v>922</v>
      </c>
      <c r="F56" s="347"/>
      <c r="G56" s="347"/>
      <c r="H56" s="347"/>
      <c r="I56" s="347"/>
      <c r="J56" s="347"/>
      <c r="K56" s="347"/>
      <c r="L56" s="347"/>
      <c r="M56" s="347"/>
      <c r="O56" s="347"/>
      <c r="P56" s="347"/>
      <c r="Q56" s="735">
        <f t="shared" si="0"/>
        <v>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223"/>
      <c r="AE56" s="223"/>
      <c r="AF56" s="223"/>
      <c r="AG56" s="223"/>
      <c r="AH56" s="223"/>
      <c r="AI56" s="223"/>
    </row>
    <row r="57" spans="1:35" ht="18" customHeight="1">
      <c r="A57" s="347"/>
      <c r="B57" s="347"/>
      <c r="C57" s="347"/>
      <c r="D57" s="540"/>
      <c r="E57" s="347" t="s">
        <v>1422</v>
      </c>
      <c r="F57" s="347"/>
      <c r="G57" s="347"/>
      <c r="H57" s="347"/>
      <c r="I57" s="347"/>
      <c r="J57" s="347">
        <v>2000</v>
      </c>
      <c r="K57" s="347"/>
      <c r="L57" s="347"/>
      <c r="M57" s="347"/>
      <c r="O57" s="347"/>
      <c r="P57" s="347"/>
      <c r="Q57" s="735">
        <f t="shared" si="0"/>
        <v>2000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223"/>
      <c r="AE57" s="223"/>
      <c r="AF57" s="223"/>
      <c r="AG57" s="223"/>
      <c r="AH57" s="223"/>
      <c r="AI57" s="223"/>
    </row>
    <row r="58" spans="1:35" ht="18" customHeight="1">
      <c r="A58" s="347"/>
      <c r="B58" s="347"/>
      <c r="C58" s="347"/>
      <c r="D58" s="540"/>
      <c r="E58" s="347"/>
      <c r="F58" s="347"/>
      <c r="G58" s="347"/>
      <c r="H58" s="347"/>
      <c r="I58" s="347"/>
      <c r="J58" s="347"/>
      <c r="K58" s="347"/>
      <c r="L58" s="347"/>
      <c r="M58" s="347"/>
      <c r="O58" s="347"/>
      <c r="P58" s="347"/>
      <c r="Q58" s="735">
        <f t="shared" si="0"/>
        <v>0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223"/>
      <c r="AE58" s="223"/>
      <c r="AF58" s="223"/>
      <c r="AG58" s="223"/>
      <c r="AH58" s="223"/>
      <c r="AI58" s="223"/>
    </row>
    <row r="59" spans="1:35" ht="18" customHeight="1">
      <c r="A59" s="541" t="s">
        <v>1423</v>
      </c>
      <c r="B59" s="347"/>
      <c r="C59" s="347"/>
      <c r="D59" s="540"/>
      <c r="E59" s="347" t="s">
        <v>923</v>
      </c>
      <c r="F59" s="347"/>
      <c r="G59" s="347"/>
      <c r="H59" s="347"/>
      <c r="I59" s="347"/>
      <c r="J59" s="347"/>
      <c r="K59" s="347"/>
      <c r="L59" s="347"/>
      <c r="M59" s="347"/>
      <c r="O59" s="347"/>
      <c r="P59" s="347"/>
      <c r="Q59" s="735">
        <f t="shared" si="0"/>
        <v>0</v>
      </c>
      <c r="R59" s="603"/>
      <c r="S59" s="603"/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223"/>
      <c r="AE59" s="223"/>
      <c r="AF59" s="223"/>
      <c r="AG59" s="223"/>
      <c r="AH59" s="223"/>
      <c r="AI59" s="223"/>
    </row>
    <row r="60" spans="1:35" ht="18" customHeight="1">
      <c r="A60" s="347"/>
      <c r="B60" s="650"/>
      <c r="C60" s="347"/>
      <c r="D60" s="736"/>
      <c r="E60" s="347" t="s">
        <v>1424</v>
      </c>
      <c r="F60" s="347"/>
      <c r="G60" s="347"/>
      <c r="H60" s="347"/>
      <c r="I60" s="347"/>
      <c r="J60" s="347">
        <v>10000</v>
      </c>
      <c r="K60" s="347"/>
      <c r="L60" s="347"/>
      <c r="M60" s="347"/>
      <c r="O60" s="347"/>
      <c r="P60" s="347"/>
      <c r="Q60" s="735">
        <f t="shared" si="0"/>
        <v>10000</v>
      </c>
      <c r="R60" s="603"/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223"/>
      <c r="AE60" s="223"/>
      <c r="AF60" s="223"/>
      <c r="AG60" s="223"/>
      <c r="AH60" s="223"/>
      <c r="AI60" s="223"/>
    </row>
    <row r="61" spans="1:35" ht="18" customHeight="1">
      <c r="A61" s="749" t="s">
        <v>2279</v>
      </c>
      <c r="B61" s="347"/>
      <c r="C61" s="347"/>
      <c r="D61" s="540"/>
      <c r="E61" s="347"/>
      <c r="F61" s="347"/>
      <c r="G61" s="347"/>
      <c r="H61" s="347"/>
      <c r="I61" s="347"/>
      <c r="J61" s="347"/>
      <c r="K61" s="347"/>
      <c r="L61" s="347"/>
      <c r="M61" s="347"/>
      <c r="O61" s="347"/>
      <c r="P61" s="347"/>
      <c r="Q61" s="735">
        <f t="shared" si="0"/>
        <v>0</v>
      </c>
      <c r="R61" s="603"/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223"/>
      <c r="AE61" s="223"/>
      <c r="AF61" s="223"/>
      <c r="AG61" s="223"/>
      <c r="AH61" s="223"/>
      <c r="AI61" s="223"/>
    </row>
    <row r="62" spans="1:35" ht="18" customHeight="1">
      <c r="A62" s="732" t="s">
        <v>901</v>
      </c>
      <c r="B62" s="347"/>
      <c r="C62" s="347"/>
      <c r="D62" s="540"/>
      <c r="E62" s="347"/>
      <c r="F62" s="347"/>
      <c r="G62" s="347"/>
      <c r="H62" s="347"/>
      <c r="I62" s="347"/>
      <c r="J62" s="347"/>
      <c r="K62" s="347"/>
      <c r="L62" s="347"/>
      <c r="M62" s="347"/>
      <c r="O62" s="347"/>
      <c r="P62" s="347"/>
      <c r="Q62" s="735">
        <f t="shared" si="0"/>
        <v>0</v>
      </c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223"/>
      <c r="AE62" s="223"/>
      <c r="AF62" s="223"/>
      <c r="AG62" s="223"/>
      <c r="AH62" s="223"/>
      <c r="AI62" s="223"/>
    </row>
    <row r="63" spans="1:35" s="129" customFormat="1" ht="18" customHeight="1">
      <c r="A63" s="714" t="s">
        <v>2281</v>
      </c>
      <c r="B63" s="212" t="s">
        <v>902</v>
      </c>
      <c r="C63" s="223"/>
      <c r="D63" s="737">
        <v>20852</v>
      </c>
      <c r="E63" s="216" t="s">
        <v>903</v>
      </c>
      <c r="F63" s="216"/>
      <c r="G63" s="216"/>
      <c r="H63" s="216"/>
      <c r="I63" s="216"/>
      <c r="J63" s="216"/>
      <c r="K63" s="216"/>
      <c r="L63" s="216"/>
      <c r="M63" s="216"/>
      <c r="O63" s="216"/>
      <c r="P63" s="216"/>
      <c r="Q63" s="735">
        <f t="shared" si="0"/>
        <v>0</v>
      </c>
      <c r="R63" s="603"/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223"/>
      <c r="AE63" s="223"/>
      <c r="AF63" s="223"/>
      <c r="AG63" s="223"/>
      <c r="AH63" s="223"/>
      <c r="AI63" s="223"/>
    </row>
    <row r="64" spans="1:35" s="129" customFormat="1" ht="18" customHeight="1">
      <c r="A64" s="719" t="s">
        <v>904</v>
      </c>
      <c r="B64" s="212" t="s">
        <v>882</v>
      </c>
      <c r="C64" s="223"/>
      <c r="D64" s="212"/>
      <c r="E64" s="216" t="s">
        <v>905</v>
      </c>
      <c r="F64" s="216"/>
      <c r="G64" s="216"/>
      <c r="H64" s="216"/>
      <c r="I64" s="216"/>
      <c r="J64" s="216">
        <f>50*100</f>
        <v>5000</v>
      </c>
      <c r="L64" s="216"/>
      <c r="M64" s="216"/>
      <c r="O64" s="216"/>
      <c r="P64" s="216"/>
      <c r="Q64" s="735">
        <f t="shared" si="0"/>
        <v>5000</v>
      </c>
      <c r="R64" s="603"/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223"/>
      <c r="AE64" s="223"/>
      <c r="AF64" s="223"/>
      <c r="AG64" s="223"/>
      <c r="AH64" s="223"/>
      <c r="AI64" s="223"/>
    </row>
    <row r="65" spans="1:35" ht="18" customHeight="1">
      <c r="B65" s="540" t="s">
        <v>914</v>
      </c>
      <c r="C65" s="347"/>
      <c r="D65" s="540" t="s">
        <v>915</v>
      </c>
      <c r="E65" s="347" t="s">
        <v>3762</v>
      </c>
      <c r="F65" s="347"/>
      <c r="G65" s="347"/>
      <c r="H65" s="347"/>
      <c r="I65" s="347"/>
      <c r="J65" s="347">
        <v>2000</v>
      </c>
      <c r="L65" s="347"/>
      <c r="M65" s="347"/>
      <c r="O65" s="347"/>
      <c r="P65" s="347"/>
      <c r="Q65" s="735">
        <f t="shared" si="0"/>
        <v>2000</v>
      </c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223"/>
      <c r="AE65" s="223"/>
      <c r="AF65" s="223"/>
      <c r="AG65" s="223"/>
      <c r="AH65" s="223"/>
      <c r="AI65" s="223"/>
    </row>
    <row r="66" spans="1:35" ht="18" customHeight="1">
      <c r="A66" s="714" t="s">
        <v>3665</v>
      </c>
      <c r="B66" s="540" t="s">
        <v>916</v>
      </c>
      <c r="C66" s="347"/>
      <c r="D66" s="540" t="s">
        <v>917</v>
      </c>
      <c r="E66" s="347"/>
      <c r="F66" s="347"/>
      <c r="G66" s="347"/>
      <c r="H66" s="347"/>
      <c r="I66" s="347"/>
      <c r="K66" s="347"/>
      <c r="L66" s="347"/>
      <c r="M66" s="347"/>
      <c r="O66" s="347"/>
      <c r="P66" s="347"/>
      <c r="Q66" s="735">
        <f t="shared" si="0"/>
        <v>0</v>
      </c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223"/>
      <c r="AE66" s="223"/>
      <c r="AF66" s="223"/>
      <c r="AG66" s="223"/>
      <c r="AH66" s="223"/>
      <c r="AI66" s="223"/>
    </row>
    <row r="67" spans="1:35" ht="18" customHeight="1">
      <c r="A67" s="719" t="s">
        <v>2280</v>
      </c>
      <c r="B67" s="540" t="s">
        <v>918</v>
      </c>
      <c r="C67" s="347"/>
      <c r="D67" s="540"/>
      <c r="E67" s="347" t="s">
        <v>919</v>
      </c>
      <c r="F67" s="347"/>
      <c r="G67" s="347"/>
      <c r="H67" s="347"/>
      <c r="I67" s="347"/>
      <c r="J67" s="347"/>
      <c r="K67" s="347"/>
      <c r="L67" s="347"/>
      <c r="M67" s="347"/>
      <c r="O67" s="347"/>
      <c r="P67" s="347"/>
      <c r="Q67" s="735">
        <f t="shared" si="0"/>
        <v>0</v>
      </c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223"/>
      <c r="AE67" s="223"/>
      <c r="AF67" s="223"/>
      <c r="AG67" s="223"/>
      <c r="AH67" s="223"/>
      <c r="AI67" s="223"/>
    </row>
    <row r="68" spans="1:35" ht="18" customHeight="1">
      <c r="A68" s="541"/>
      <c r="B68" s="540" t="s">
        <v>920</v>
      </c>
      <c r="C68" s="347"/>
      <c r="D68" s="540"/>
      <c r="E68" s="347" t="s">
        <v>921</v>
      </c>
      <c r="F68" s="347"/>
      <c r="G68" s="347"/>
      <c r="H68" s="347"/>
      <c r="I68" s="347"/>
      <c r="J68" s="347">
        <f>50*100</f>
        <v>5000</v>
      </c>
      <c r="L68" s="347"/>
      <c r="M68" s="347"/>
      <c r="O68" s="347"/>
      <c r="P68" s="347"/>
      <c r="Q68" s="735">
        <f t="shared" si="0"/>
        <v>5000</v>
      </c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223"/>
      <c r="AE68" s="223"/>
      <c r="AF68" s="223"/>
      <c r="AG68" s="223"/>
      <c r="AH68" s="223"/>
      <c r="AI68" s="223"/>
    </row>
    <row r="69" spans="1:35" ht="18" customHeight="1">
      <c r="A69" s="540"/>
      <c r="B69" s="347"/>
      <c r="C69" s="347"/>
      <c r="D69" s="540"/>
      <c r="E69" s="347" t="s">
        <v>3678</v>
      </c>
      <c r="F69" s="347"/>
      <c r="G69" s="347"/>
      <c r="H69" s="347"/>
      <c r="I69" s="347"/>
      <c r="J69" s="347">
        <v>2241</v>
      </c>
      <c r="L69" s="347"/>
      <c r="M69" s="347"/>
      <c r="O69" s="347"/>
      <c r="P69" s="347"/>
      <c r="Q69" s="735">
        <f t="shared" si="0"/>
        <v>2241</v>
      </c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223"/>
      <c r="AE69" s="223"/>
      <c r="AF69" s="223"/>
      <c r="AG69" s="223"/>
      <c r="AH69" s="223"/>
      <c r="AI69" s="223"/>
    </row>
    <row r="70" spans="1:35" s="751" customFormat="1" ht="18" customHeight="1">
      <c r="A70" s="216" t="s">
        <v>924</v>
      </c>
      <c r="B70" s="165"/>
      <c r="C70" s="165"/>
      <c r="D70" s="214"/>
      <c r="E70" s="165"/>
      <c r="F70" s="165"/>
      <c r="G70" s="165"/>
      <c r="H70" s="165"/>
      <c r="I70" s="165"/>
      <c r="J70" s="165"/>
      <c r="K70" s="165"/>
      <c r="L70" s="165"/>
      <c r="M70" s="165"/>
      <c r="O70" s="165"/>
      <c r="P70" s="165"/>
      <c r="Q70" s="735">
        <f t="shared" si="0"/>
        <v>0</v>
      </c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223"/>
      <c r="AE70" s="223"/>
      <c r="AF70" s="223"/>
      <c r="AG70" s="223"/>
      <c r="AH70" s="223"/>
      <c r="AI70" s="223"/>
    </row>
    <row r="71" spans="1:35" s="751" customFormat="1" ht="18" customHeight="1">
      <c r="A71" s="714" t="s">
        <v>863</v>
      </c>
      <c r="B71" s="165"/>
      <c r="C71" s="165"/>
      <c r="D71" s="752" t="s">
        <v>769</v>
      </c>
      <c r="E71" s="165"/>
      <c r="F71" s="165"/>
      <c r="G71" s="165"/>
      <c r="H71" s="165"/>
      <c r="I71" s="165"/>
      <c r="J71" s="165"/>
      <c r="K71" s="165"/>
      <c r="L71" s="165"/>
      <c r="M71" s="165"/>
      <c r="O71" s="165"/>
      <c r="P71" s="165"/>
      <c r="Q71" s="735">
        <f t="shared" si="0"/>
        <v>0</v>
      </c>
      <c r="R71" s="603"/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223"/>
      <c r="AE71" s="223"/>
      <c r="AF71" s="223"/>
      <c r="AG71" s="223"/>
      <c r="AH71" s="223"/>
      <c r="AI71" s="223"/>
    </row>
    <row r="72" spans="1:35" ht="18" customHeight="1">
      <c r="A72" s="541" t="s">
        <v>3798</v>
      </c>
      <c r="B72" s="347"/>
      <c r="C72" s="347"/>
      <c r="D72" s="540"/>
      <c r="E72" s="347"/>
      <c r="F72" s="347"/>
      <c r="G72" s="347"/>
      <c r="H72" s="347"/>
      <c r="I72" s="347"/>
      <c r="J72" s="347"/>
      <c r="K72" s="347"/>
      <c r="L72" s="347"/>
      <c r="M72" s="347"/>
      <c r="O72" s="347"/>
      <c r="P72" s="347"/>
      <c r="Q72" s="735">
        <f t="shared" si="0"/>
        <v>0</v>
      </c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223"/>
      <c r="AE72" s="223"/>
      <c r="AF72" s="223"/>
      <c r="AG72" s="223"/>
      <c r="AH72" s="223"/>
      <c r="AI72" s="223"/>
    </row>
    <row r="73" spans="1:35" ht="18" customHeight="1">
      <c r="A73" s="750" t="s">
        <v>925</v>
      </c>
      <c r="B73" s="347"/>
      <c r="C73" s="347"/>
      <c r="D73" s="540"/>
      <c r="E73" s="347"/>
      <c r="F73" s="347"/>
      <c r="G73" s="347"/>
      <c r="H73" s="347"/>
      <c r="I73" s="347"/>
      <c r="J73" s="347"/>
      <c r="K73" s="347"/>
      <c r="L73" s="347"/>
      <c r="M73" s="347"/>
      <c r="O73" s="347"/>
      <c r="P73" s="347"/>
      <c r="Q73" s="735">
        <f t="shared" si="0"/>
        <v>0</v>
      </c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223"/>
      <c r="AE73" s="223"/>
      <c r="AF73" s="223"/>
      <c r="AG73" s="223"/>
      <c r="AH73" s="223"/>
      <c r="AI73" s="223"/>
    </row>
    <row r="74" spans="1:35" ht="18" customHeight="1">
      <c r="A74" s="541" t="s">
        <v>2293</v>
      </c>
      <c r="B74" s="540" t="s">
        <v>926</v>
      </c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O74" s="347"/>
      <c r="P74" s="347"/>
      <c r="Q74" s="735">
        <f t="shared" si="0"/>
        <v>0</v>
      </c>
      <c r="R74" s="60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223"/>
      <c r="AE74" s="223"/>
      <c r="AF74" s="223"/>
      <c r="AG74" s="223"/>
      <c r="AH74" s="223"/>
      <c r="AI74" s="223"/>
    </row>
    <row r="75" spans="1:35" ht="18" customHeight="1">
      <c r="A75" s="750" t="s">
        <v>927</v>
      </c>
      <c r="B75" s="540" t="s">
        <v>928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O75" s="347"/>
      <c r="P75" s="347"/>
      <c r="Q75" s="735">
        <f t="shared" si="0"/>
        <v>0</v>
      </c>
      <c r="R75" s="603"/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223"/>
      <c r="AE75" s="223"/>
      <c r="AF75" s="223"/>
      <c r="AG75" s="223"/>
      <c r="AH75" s="223"/>
      <c r="AI75" s="223"/>
    </row>
    <row r="76" spans="1:35" ht="18" customHeight="1">
      <c r="A76" s="716" t="s">
        <v>929</v>
      </c>
      <c r="B76" s="540" t="s">
        <v>930</v>
      </c>
      <c r="C76" s="347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O76" s="347"/>
      <c r="P76" s="347"/>
      <c r="Q76" s="735">
        <f t="shared" si="0"/>
        <v>0</v>
      </c>
      <c r="R76" s="603"/>
      <c r="S76" s="603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223"/>
      <c r="AE76" s="223"/>
      <c r="AF76" s="223"/>
      <c r="AG76" s="223"/>
      <c r="AH76" s="223"/>
      <c r="AI76" s="223"/>
    </row>
    <row r="77" spans="1:35" ht="18" customHeight="1">
      <c r="A77" s="716" t="s">
        <v>931</v>
      </c>
      <c r="B77" s="540" t="s">
        <v>932</v>
      </c>
      <c r="C77" s="347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O77" s="347"/>
      <c r="P77" s="347"/>
      <c r="Q77" s="735">
        <f t="shared" si="0"/>
        <v>0</v>
      </c>
      <c r="R77" s="603"/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223"/>
      <c r="AE77" s="223"/>
      <c r="AF77" s="223"/>
      <c r="AG77" s="223"/>
      <c r="AH77" s="223"/>
      <c r="AI77" s="223"/>
    </row>
    <row r="78" spans="1:35" ht="18" customHeight="1">
      <c r="A78" s="716" t="s">
        <v>933</v>
      </c>
      <c r="B78" s="347"/>
      <c r="C78" s="347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O78" s="347"/>
      <c r="P78" s="347"/>
      <c r="Q78" s="735">
        <f t="shared" si="0"/>
        <v>0</v>
      </c>
      <c r="R78" s="603"/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223"/>
      <c r="AE78" s="223"/>
      <c r="AF78" s="223"/>
      <c r="AG78" s="223"/>
      <c r="AH78" s="223"/>
      <c r="AI78" s="223"/>
    </row>
    <row r="79" spans="1:35" ht="18" customHeight="1">
      <c r="A79" s="347"/>
      <c r="B79" s="347"/>
      <c r="C79" s="347"/>
      <c r="D79" s="540"/>
      <c r="E79" s="571"/>
      <c r="F79" s="347"/>
      <c r="G79" s="347"/>
      <c r="H79" s="347"/>
      <c r="I79" s="347"/>
      <c r="J79" s="347"/>
      <c r="K79" s="347"/>
      <c r="L79" s="347"/>
      <c r="M79" s="347"/>
      <c r="O79" s="347"/>
      <c r="P79" s="347"/>
      <c r="Q79" s="735">
        <f t="shared" si="0"/>
        <v>0</v>
      </c>
      <c r="R79" s="603"/>
      <c r="S79" s="603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223"/>
      <c r="AE79" s="223"/>
      <c r="AF79" s="223"/>
      <c r="AG79" s="223"/>
      <c r="AH79" s="223"/>
      <c r="AI79" s="223"/>
    </row>
    <row r="80" spans="1:35" ht="18" customHeight="1">
      <c r="A80" s="1945" t="s">
        <v>934</v>
      </c>
      <c r="B80" s="1945"/>
      <c r="C80" s="1945"/>
      <c r="D80" s="1945"/>
      <c r="E80" s="733">
        <f>Q80</f>
        <v>143241</v>
      </c>
      <c r="F80" s="347"/>
      <c r="G80" s="1622">
        <f>SUM(G15:G79)</f>
        <v>33000</v>
      </c>
      <c r="H80" s="1622">
        <f t="shared" ref="H80:P80" si="1">SUM(H15:H79)</f>
        <v>0</v>
      </c>
      <c r="I80" s="1622">
        <f t="shared" si="1"/>
        <v>0</v>
      </c>
      <c r="J80" s="1624">
        <f t="shared" si="1"/>
        <v>110241</v>
      </c>
      <c r="K80" s="1624">
        <f t="shared" si="1"/>
        <v>0</v>
      </c>
      <c r="L80" s="1622">
        <f t="shared" si="1"/>
        <v>0</v>
      </c>
      <c r="M80" s="1622">
        <f t="shared" si="1"/>
        <v>0</v>
      </c>
      <c r="N80" s="1622">
        <f t="shared" si="1"/>
        <v>0</v>
      </c>
      <c r="O80" s="1622">
        <f t="shared" si="1"/>
        <v>0</v>
      </c>
      <c r="P80" s="1622">
        <f t="shared" si="1"/>
        <v>0</v>
      </c>
      <c r="Q80" s="1623">
        <f t="shared" si="0"/>
        <v>143241</v>
      </c>
      <c r="R80" s="603"/>
      <c r="S80" s="603"/>
      <c r="T80" s="603"/>
      <c r="U80" s="603"/>
      <c r="V80" s="603"/>
      <c r="W80" s="603"/>
      <c r="X80" s="603"/>
      <c r="Y80" s="603"/>
      <c r="Z80" s="603"/>
      <c r="AA80" s="603"/>
      <c r="AB80" s="603"/>
      <c r="AC80" s="603"/>
      <c r="AD80" s="223"/>
      <c r="AE80" s="223"/>
      <c r="AF80" s="223"/>
      <c r="AG80" s="223"/>
      <c r="AH80" s="223"/>
      <c r="AI80" s="223"/>
    </row>
    <row r="81" spans="1:35" s="129" customFormat="1" ht="18" customHeight="1">
      <c r="A81" s="698"/>
      <c r="B81" s="698"/>
      <c r="C81" s="698"/>
      <c r="D81" s="698"/>
      <c r="E81" s="698"/>
      <c r="G81" s="753"/>
      <c r="I81" s="753"/>
      <c r="J81" s="753"/>
      <c r="K81" s="753"/>
      <c r="L81" s="753"/>
      <c r="M81" s="753"/>
      <c r="N81" s="753"/>
      <c r="O81" s="753"/>
      <c r="P81" s="753"/>
      <c r="Q81" s="754"/>
      <c r="R81" s="703"/>
      <c r="S81" s="703"/>
      <c r="T81" s="703"/>
      <c r="U81" s="703"/>
      <c r="V81" s="703"/>
      <c r="W81" s="703"/>
      <c r="X81" s="703"/>
      <c r="Y81" s="703"/>
      <c r="Z81" s="703"/>
      <c r="AA81" s="703"/>
      <c r="AB81" s="703"/>
      <c r="AC81" s="703"/>
      <c r="AD81" s="380"/>
      <c r="AE81" s="380"/>
      <c r="AF81" s="380"/>
      <c r="AG81" s="380"/>
      <c r="AH81" s="380"/>
      <c r="AI81" s="380"/>
    </row>
    <row r="82" spans="1:35" s="452" customFormat="1" ht="17.25">
      <c r="A82" s="637" t="s">
        <v>818</v>
      </c>
      <c r="D82" s="1934" t="s">
        <v>779</v>
      </c>
      <c r="E82" s="1934"/>
      <c r="F82" s="1934"/>
      <c r="H82" s="637"/>
      <c r="I82" s="303" t="s">
        <v>780</v>
      </c>
      <c r="P82" s="542"/>
      <c r="R82" s="587"/>
      <c r="S82" s="587"/>
      <c r="T82" s="587"/>
      <c r="U82" s="587"/>
      <c r="V82" s="587"/>
      <c r="W82" s="587"/>
      <c r="X82" s="587"/>
      <c r="Y82" s="587"/>
      <c r="Z82" s="587"/>
      <c r="AA82" s="587"/>
      <c r="AB82" s="587"/>
      <c r="AC82" s="587"/>
      <c r="AD82" s="380"/>
      <c r="AE82" s="380"/>
      <c r="AF82" s="380"/>
      <c r="AG82" s="380"/>
      <c r="AH82" s="380"/>
      <c r="AI82" s="380"/>
    </row>
    <row r="83" spans="1:35" s="452" customFormat="1" ht="17.25">
      <c r="A83" s="638" t="s">
        <v>819</v>
      </c>
      <c r="B83" s="638"/>
      <c r="C83" s="638"/>
      <c r="E83" s="583" t="s">
        <v>3357</v>
      </c>
      <c r="F83" s="303"/>
      <c r="J83" s="303" t="s">
        <v>3354</v>
      </c>
      <c r="K83" s="638"/>
      <c r="R83" s="587"/>
      <c r="S83" s="587"/>
      <c r="T83" s="587"/>
      <c r="U83" s="587"/>
      <c r="V83" s="587"/>
      <c r="W83" s="587"/>
      <c r="X83" s="587"/>
      <c r="Y83" s="587"/>
      <c r="Z83" s="587"/>
      <c r="AA83" s="587"/>
      <c r="AB83" s="587"/>
      <c r="AC83" s="587"/>
      <c r="AD83" s="380"/>
      <c r="AE83" s="380"/>
      <c r="AF83" s="380"/>
      <c r="AG83" s="380"/>
      <c r="AH83" s="380"/>
      <c r="AI83" s="380"/>
    </row>
    <row r="84" spans="1:35" s="452" customFormat="1" ht="17.25">
      <c r="A84" s="638" t="s">
        <v>821</v>
      </c>
      <c r="B84" s="638"/>
      <c r="C84" s="638"/>
      <c r="E84" s="303" t="s">
        <v>3353</v>
      </c>
      <c r="F84" s="303"/>
      <c r="J84" s="303" t="s">
        <v>2566</v>
      </c>
      <c r="K84" s="638"/>
      <c r="R84" s="587"/>
      <c r="S84" s="587"/>
      <c r="T84" s="587"/>
      <c r="U84" s="587"/>
      <c r="V84" s="587"/>
      <c r="W84" s="587"/>
      <c r="X84" s="587"/>
      <c r="Y84" s="587"/>
      <c r="Z84" s="587"/>
      <c r="AA84" s="587"/>
      <c r="AB84" s="587"/>
      <c r="AC84" s="587"/>
      <c r="AD84" s="380"/>
      <c r="AE84" s="380"/>
      <c r="AF84" s="380"/>
      <c r="AG84" s="380"/>
      <c r="AH84" s="380"/>
      <c r="AI84" s="380"/>
    </row>
    <row r="85" spans="1:35" s="129" customFormat="1" ht="15.75" customHeight="1">
      <c r="C85" s="380"/>
      <c r="E85" s="145" t="s">
        <v>3356</v>
      </c>
      <c r="F85" s="380"/>
      <c r="G85" s="380"/>
      <c r="J85" s="145" t="s">
        <v>3355</v>
      </c>
      <c r="R85" s="587"/>
      <c r="S85" s="587"/>
      <c r="T85" s="587"/>
      <c r="U85" s="587"/>
      <c r="V85" s="587"/>
      <c r="W85" s="587"/>
      <c r="X85" s="587"/>
      <c r="Y85" s="587"/>
      <c r="Z85" s="587"/>
      <c r="AA85" s="587"/>
      <c r="AB85" s="587"/>
      <c r="AC85" s="587"/>
      <c r="AD85" s="380"/>
      <c r="AE85" s="380"/>
      <c r="AF85" s="380"/>
      <c r="AG85" s="380"/>
      <c r="AH85" s="380"/>
      <c r="AI85" s="380"/>
    </row>
  </sheetData>
  <mergeCells count="11">
    <mergeCell ref="R13:AC13"/>
    <mergeCell ref="AD13:AI13"/>
    <mergeCell ref="G13:Q13"/>
    <mergeCell ref="F13:F14"/>
    <mergeCell ref="A1:Q1"/>
    <mergeCell ref="D82:F82"/>
    <mergeCell ref="A80:D80"/>
    <mergeCell ref="A13:A14"/>
    <mergeCell ref="B13:C13"/>
    <mergeCell ref="D13:D14"/>
    <mergeCell ref="E13:E14"/>
  </mergeCells>
  <pageMargins left="0.625" right="0.15625" top="0.34375" bottom="0.2178030303030303" header="0.31496062992125984" footer="0.31496062992125984"/>
  <pageSetup paperSize="9" orientation="landscape" horizontalDpi="4294967293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AJ226"/>
  <sheetViews>
    <sheetView view="pageLayout" topLeftCell="A128" workbookViewId="0">
      <selection activeCell="J131" sqref="J131:J133"/>
    </sheetView>
  </sheetViews>
  <sheetFormatPr defaultRowHeight="17.25"/>
  <cols>
    <col min="1" max="1" width="33.875" style="146" customWidth="1"/>
    <col min="2" max="2" width="25.625" style="62" hidden="1" customWidth="1"/>
    <col min="3" max="3" width="14.625" style="62" hidden="1" customWidth="1"/>
    <col min="4" max="4" width="10.375" style="62" customWidth="1"/>
    <col min="5" max="5" width="18.625" style="62" customWidth="1"/>
    <col min="6" max="6" width="10.375" style="62" customWidth="1"/>
    <col min="7" max="8" width="5.125" style="62" customWidth="1"/>
    <col min="9" max="11" width="5.125" style="64" customWidth="1"/>
    <col min="12" max="12" width="7.75" style="66" customWidth="1"/>
    <col min="13" max="13" width="4.25" style="64" customWidth="1"/>
    <col min="14" max="16" width="3.5" style="64" customWidth="1"/>
    <col min="17" max="17" width="7.625" style="64" customWidth="1"/>
    <col min="18" max="18" width="18.125" style="80" hidden="1" customWidth="1"/>
    <col min="19" max="30" width="3.875" style="256" customWidth="1"/>
    <col min="31" max="34" width="16.375" style="380" customWidth="1"/>
    <col min="35" max="36" width="9" style="380"/>
    <col min="37" max="16384" width="9" style="62"/>
  </cols>
  <sheetData>
    <row r="1" spans="1:36" s="146" customFormat="1" ht="17.25" customHeight="1">
      <c r="A1" s="1954" t="s">
        <v>822</v>
      </c>
      <c r="B1" s="1954"/>
      <c r="C1" s="1954"/>
      <c r="D1" s="1954"/>
      <c r="E1" s="1954"/>
      <c r="F1" s="1954"/>
      <c r="G1" s="1954"/>
      <c r="H1" s="1954"/>
      <c r="I1" s="1954"/>
      <c r="J1" s="1954"/>
      <c r="K1" s="1954"/>
      <c r="L1" s="1954"/>
      <c r="M1" s="1954"/>
      <c r="N1" s="1954"/>
      <c r="O1" s="1954"/>
      <c r="P1" s="1954"/>
      <c r="Q1" s="1954"/>
      <c r="R1" s="755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81"/>
      <c r="AF1" s="81"/>
      <c r="AG1" s="81"/>
      <c r="AH1" s="81"/>
      <c r="AI1" s="81"/>
      <c r="AJ1" s="81"/>
    </row>
    <row r="2" spans="1:36" s="146" customFormat="1" ht="17.25" customHeight="1">
      <c r="A2" s="756" t="s">
        <v>0</v>
      </c>
      <c r="D2" s="697" t="s">
        <v>873</v>
      </c>
      <c r="E2" s="757"/>
      <c r="F2" s="147"/>
      <c r="G2" s="147"/>
      <c r="H2" s="147"/>
      <c r="I2" s="242"/>
      <c r="J2" s="758"/>
      <c r="K2" s="758"/>
      <c r="L2" s="758"/>
      <c r="M2" s="758"/>
      <c r="N2" s="758"/>
      <c r="O2" s="758"/>
      <c r="P2" s="758"/>
      <c r="Q2" s="758"/>
      <c r="R2" s="759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81"/>
      <c r="AF2" s="81"/>
      <c r="AG2" s="81"/>
      <c r="AH2" s="81"/>
      <c r="AI2" s="81"/>
      <c r="AJ2" s="81"/>
    </row>
    <row r="3" spans="1:36" s="146" customFormat="1" ht="17.25" customHeight="1">
      <c r="A3" s="756" t="s">
        <v>2</v>
      </c>
      <c r="D3" s="697" t="s">
        <v>207</v>
      </c>
      <c r="E3" s="760"/>
      <c r="F3" s="147"/>
      <c r="G3" s="147"/>
      <c r="H3" s="147"/>
      <c r="I3" s="242"/>
      <c r="L3" s="143"/>
      <c r="R3" s="759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81"/>
      <c r="AF3" s="81"/>
      <c r="AG3" s="81"/>
      <c r="AH3" s="81"/>
      <c r="AI3" s="81"/>
      <c r="AJ3" s="81"/>
    </row>
    <row r="4" spans="1:36" s="146" customFormat="1" ht="17.25" customHeight="1">
      <c r="A4" s="756" t="s">
        <v>4</v>
      </c>
      <c r="D4" s="148" t="s">
        <v>417</v>
      </c>
      <c r="E4" s="761"/>
      <c r="F4" s="148"/>
      <c r="G4" s="148"/>
      <c r="H4" s="148"/>
      <c r="I4" s="242"/>
      <c r="L4" s="143"/>
      <c r="R4" s="759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81"/>
      <c r="AF4" s="81"/>
      <c r="AG4" s="81"/>
      <c r="AH4" s="81"/>
      <c r="AI4" s="81"/>
      <c r="AJ4" s="81"/>
    </row>
    <row r="5" spans="1:36" s="146" customFormat="1" ht="17.25" customHeight="1">
      <c r="A5" s="756"/>
      <c r="D5" s="148" t="s">
        <v>874</v>
      </c>
      <c r="E5" s="761"/>
      <c r="F5" s="148"/>
      <c r="G5" s="148"/>
      <c r="H5" s="148"/>
      <c r="I5" s="242"/>
      <c r="L5" s="143"/>
      <c r="R5" s="759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549"/>
      <c r="AF5" s="549"/>
      <c r="AG5" s="549"/>
      <c r="AH5" s="549"/>
      <c r="AI5" s="549"/>
      <c r="AJ5" s="549"/>
    </row>
    <row r="6" spans="1:36" s="146" customFormat="1" ht="17.25" customHeight="1">
      <c r="A6" s="756"/>
      <c r="D6" s="148" t="s">
        <v>476</v>
      </c>
      <c r="E6" s="761"/>
      <c r="F6" s="148"/>
      <c r="G6" s="148"/>
      <c r="H6" s="148"/>
      <c r="I6" s="242"/>
      <c r="L6" s="143"/>
      <c r="R6" s="759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549"/>
      <c r="AF6" s="549"/>
      <c r="AG6" s="549"/>
      <c r="AH6" s="549"/>
      <c r="AI6" s="549"/>
      <c r="AJ6" s="549"/>
    </row>
    <row r="7" spans="1:36" s="146" customFormat="1" ht="17.25" customHeight="1">
      <c r="A7" s="756" t="s">
        <v>7</v>
      </c>
      <c r="D7" s="762" t="s">
        <v>2648</v>
      </c>
      <c r="E7" s="760"/>
      <c r="F7" s="243" t="s">
        <v>2238</v>
      </c>
      <c r="G7" s="243"/>
      <c r="H7" s="243"/>
      <c r="L7" s="143"/>
      <c r="R7" s="759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549"/>
      <c r="AF7" s="549"/>
      <c r="AG7" s="549"/>
      <c r="AH7" s="549"/>
      <c r="AI7" s="549"/>
      <c r="AJ7" s="549"/>
    </row>
    <row r="8" spans="1:36" s="146" customFormat="1" ht="17.25" customHeight="1">
      <c r="A8" s="763" t="s">
        <v>9</v>
      </c>
      <c r="D8" s="144" t="s">
        <v>826</v>
      </c>
      <c r="E8" s="243" t="s">
        <v>3298</v>
      </c>
      <c r="L8" s="143"/>
      <c r="R8" s="759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549"/>
      <c r="AF8" s="549"/>
      <c r="AG8" s="549"/>
      <c r="AH8" s="549"/>
      <c r="AI8" s="549"/>
      <c r="AJ8" s="549"/>
    </row>
    <row r="9" spans="1:36" s="146" customFormat="1" ht="17.25" customHeight="1">
      <c r="A9" s="763"/>
      <c r="D9" s="145"/>
      <c r="E9" s="243" t="s">
        <v>3299</v>
      </c>
      <c r="H9" s="243" t="s">
        <v>3300</v>
      </c>
      <c r="L9" s="143"/>
      <c r="R9" s="759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549"/>
      <c r="AF9" s="549"/>
      <c r="AG9" s="549"/>
      <c r="AH9" s="549"/>
      <c r="AI9" s="549"/>
      <c r="AJ9" s="549"/>
    </row>
    <row r="10" spans="1:36" s="146" customFormat="1" ht="18.75" customHeight="1">
      <c r="A10" s="763"/>
      <c r="D10" s="144" t="s">
        <v>18</v>
      </c>
      <c r="E10" s="243" t="s">
        <v>1742</v>
      </c>
      <c r="H10" s="764" t="s">
        <v>3301</v>
      </c>
      <c r="I10" s="145"/>
      <c r="L10" s="143"/>
      <c r="R10" s="759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549"/>
      <c r="AF10" s="549"/>
      <c r="AG10" s="549"/>
      <c r="AH10" s="549"/>
      <c r="AI10" s="549"/>
      <c r="AJ10" s="549"/>
    </row>
    <row r="11" spans="1:36" s="146" customFormat="1" ht="18.75" customHeight="1">
      <c r="A11" s="756" t="s">
        <v>11</v>
      </c>
      <c r="D11" s="65" t="s">
        <v>2647</v>
      </c>
      <c r="E11" s="765"/>
      <c r="F11" s="766"/>
      <c r="G11" s="766"/>
      <c r="H11" s="766"/>
      <c r="I11" s="767">
        <f t="shared" ref="I11:Q11" si="0">I134</f>
        <v>0</v>
      </c>
      <c r="J11" s="767">
        <f t="shared" si="0"/>
        <v>0</v>
      </c>
      <c r="K11" s="767">
        <f t="shared" si="0"/>
        <v>0</v>
      </c>
      <c r="L11" s="768">
        <f t="shared" si="0"/>
        <v>874600</v>
      </c>
      <c r="M11" s="767">
        <f t="shared" si="0"/>
        <v>0</v>
      </c>
      <c r="N11" s="767">
        <f t="shared" si="0"/>
        <v>0</v>
      </c>
      <c r="O11" s="767">
        <f t="shared" si="0"/>
        <v>0</v>
      </c>
      <c r="P11" s="767">
        <f t="shared" si="0"/>
        <v>0</v>
      </c>
      <c r="Q11" s="767">
        <f t="shared" si="0"/>
        <v>874600</v>
      </c>
      <c r="R11" s="759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549"/>
      <c r="AF11" s="549"/>
      <c r="AG11" s="549"/>
      <c r="AH11" s="549"/>
      <c r="AI11" s="549"/>
      <c r="AJ11" s="549"/>
    </row>
    <row r="12" spans="1:36" ht="18.75" hidden="1" customHeight="1">
      <c r="A12" s="585"/>
      <c r="B12" s="63"/>
      <c r="C12" s="63"/>
      <c r="D12" s="63"/>
      <c r="E12" s="63"/>
      <c r="F12" s="585"/>
      <c r="G12" s="585"/>
      <c r="H12" s="585"/>
      <c r="R12" s="79"/>
    </row>
    <row r="13" spans="1:36" ht="18.75" customHeight="1">
      <c r="A13" s="1961" t="s">
        <v>12</v>
      </c>
      <c r="B13" s="1956" t="s">
        <v>13</v>
      </c>
      <c r="C13" s="1956"/>
      <c r="D13" s="1957" t="s">
        <v>14</v>
      </c>
      <c r="E13" s="1962" t="s">
        <v>15</v>
      </c>
      <c r="F13" s="1956" t="s">
        <v>16</v>
      </c>
      <c r="G13" s="1963" t="s">
        <v>959</v>
      </c>
      <c r="H13" s="1963"/>
      <c r="I13" s="1963"/>
      <c r="J13" s="1963"/>
      <c r="K13" s="1963"/>
      <c r="L13" s="1963"/>
      <c r="M13" s="1963"/>
      <c r="N13" s="1963"/>
      <c r="O13" s="1963"/>
      <c r="P13" s="1963"/>
      <c r="Q13" s="1963"/>
      <c r="R13" s="769"/>
      <c r="S13" s="1960" t="s">
        <v>3361</v>
      </c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60"/>
      <c r="AE13" s="1936" t="s">
        <v>1934</v>
      </c>
      <c r="AF13" s="1936"/>
      <c r="AG13" s="1936"/>
      <c r="AH13" s="1936"/>
      <c r="AI13" s="1936"/>
      <c r="AJ13" s="1936"/>
    </row>
    <row r="14" spans="1:36" ht="18.75" customHeight="1">
      <c r="A14" s="1961"/>
      <c r="B14" s="770" t="s">
        <v>1317</v>
      </c>
      <c r="C14" s="770" t="s">
        <v>1318</v>
      </c>
      <c r="D14" s="1958"/>
      <c r="E14" s="1962"/>
      <c r="F14" s="1956"/>
      <c r="G14" s="563" t="s">
        <v>3567</v>
      </c>
      <c r="H14" s="162" t="s">
        <v>997</v>
      </c>
      <c r="I14" s="162" t="s">
        <v>3284</v>
      </c>
      <c r="J14" s="231" t="s">
        <v>998</v>
      </c>
      <c r="K14" s="231" t="s">
        <v>997</v>
      </c>
      <c r="L14" s="231" t="s">
        <v>960</v>
      </c>
      <c r="M14" s="231" t="s">
        <v>961</v>
      </c>
      <c r="N14" s="231" t="s">
        <v>22</v>
      </c>
      <c r="O14" s="231" t="s">
        <v>501</v>
      </c>
      <c r="P14" s="232" t="s">
        <v>1933</v>
      </c>
      <c r="Q14" s="231" t="s">
        <v>872</v>
      </c>
      <c r="R14" s="771" t="s">
        <v>1317</v>
      </c>
      <c r="S14" s="564" t="s">
        <v>434</v>
      </c>
      <c r="T14" s="565" t="s">
        <v>437</v>
      </c>
      <c r="U14" s="565" t="s">
        <v>3358</v>
      </c>
      <c r="V14" s="566" t="s">
        <v>1249</v>
      </c>
      <c r="W14" s="566" t="s">
        <v>3359</v>
      </c>
      <c r="X14" s="566" t="s">
        <v>440</v>
      </c>
      <c r="Y14" s="566" t="s">
        <v>447</v>
      </c>
      <c r="Z14" s="567" t="s">
        <v>449</v>
      </c>
      <c r="AA14" s="567" t="s">
        <v>442</v>
      </c>
      <c r="AB14" s="567" t="s">
        <v>443</v>
      </c>
      <c r="AC14" s="567" t="s">
        <v>428</v>
      </c>
      <c r="AD14" s="567" t="s">
        <v>3360</v>
      </c>
      <c r="AE14" s="566" t="s">
        <v>2560</v>
      </c>
      <c r="AF14" s="566" t="s">
        <v>2561</v>
      </c>
      <c r="AG14" s="566" t="s">
        <v>2562</v>
      </c>
      <c r="AH14" s="566" t="s">
        <v>2563</v>
      </c>
      <c r="AI14" s="564" t="s">
        <v>872</v>
      </c>
      <c r="AJ14" s="565" t="s">
        <v>1935</v>
      </c>
    </row>
    <row r="15" spans="1:36" ht="22.5" customHeight="1">
      <c r="A15" s="772" t="s">
        <v>2649</v>
      </c>
      <c r="B15" s="1955" t="s">
        <v>1514</v>
      </c>
      <c r="C15" s="154"/>
      <c r="D15" s="248" t="s">
        <v>1515</v>
      </c>
      <c r="E15" s="774" t="s">
        <v>471</v>
      </c>
      <c r="F15" s="248" t="s">
        <v>1516</v>
      </c>
      <c r="G15" s="248"/>
      <c r="H15" s="248"/>
      <c r="I15" s="775">
        <v>0</v>
      </c>
      <c r="J15" s="155"/>
      <c r="K15" s="155"/>
      <c r="L15" s="776"/>
      <c r="M15" s="155"/>
      <c r="N15" s="155"/>
      <c r="O15" s="155"/>
      <c r="P15" s="155"/>
      <c r="Q15" s="775">
        <f>SUM(I15:P15)</f>
        <v>0</v>
      </c>
      <c r="R15" s="777" t="s">
        <v>1514</v>
      </c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257"/>
      <c r="AF15" s="257"/>
      <c r="AG15" s="257"/>
      <c r="AH15" s="257"/>
      <c r="AI15" s="257"/>
      <c r="AJ15" s="257"/>
    </row>
    <row r="16" spans="1:36" ht="51.75">
      <c r="A16" s="248" t="s">
        <v>1517</v>
      </c>
      <c r="B16" s="1955"/>
      <c r="C16" s="248"/>
      <c r="D16" s="774"/>
      <c r="E16" s="154"/>
      <c r="F16" s="248" t="s">
        <v>3810</v>
      </c>
      <c r="G16" s="248"/>
      <c r="H16" s="248"/>
      <c r="I16" s="775"/>
      <c r="J16" s="155"/>
      <c r="K16" s="155"/>
      <c r="L16" s="776"/>
      <c r="M16" s="155"/>
      <c r="N16" s="155"/>
      <c r="O16" s="155"/>
      <c r="P16" s="155"/>
      <c r="Q16" s="775">
        <f t="shared" ref="Q16:Q77" si="1">SUM(I16:P16)</f>
        <v>0</v>
      </c>
      <c r="R16" s="777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</row>
    <row r="17" spans="1:36" ht="69">
      <c r="A17" s="248" t="s">
        <v>1518</v>
      </c>
      <c r="B17" s="1955"/>
      <c r="C17" s="248"/>
      <c r="D17" s="774"/>
      <c r="E17" s="248"/>
      <c r="F17" s="263"/>
      <c r="G17" s="263"/>
      <c r="H17" s="263"/>
      <c r="I17" s="775"/>
      <c r="J17" s="155"/>
      <c r="K17" s="155"/>
      <c r="L17" s="776"/>
      <c r="M17" s="155"/>
      <c r="N17" s="155"/>
      <c r="O17" s="155"/>
      <c r="P17" s="155"/>
      <c r="Q17" s="775">
        <f t="shared" si="1"/>
        <v>0</v>
      </c>
      <c r="R17" s="777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</row>
    <row r="18" spans="1:36" ht="24" customHeight="1">
      <c r="A18" s="248" t="s">
        <v>1519</v>
      </c>
      <c r="B18" s="1955"/>
      <c r="C18" s="248"/>
      <c r="D18" s="774"/>
      <c r="E18" s="248"/>
      <c r="F18" s="263"/>
      <c r="G18" s="263"/>
      <c r="H18" s="263"/>
      <c r="I18" s="775"/>
      <c r="J18" s="155"/>
      <c r="K18" s="155"/>
      <c r="L18" s="776"/>
      <c r="M18" s="155"/>
      <c r="N18" s="155"/>
      <c r="O18" s="155"/>
      <c r="P18" s="155"/>
      <c r="Q18" s="775">
        <f t="shared" si="1"/>
        <v>0</v>
      </c>
      <c r="R18" s="778" t="s">
        <v>1522</v>
      </c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</row>
    <row r="19" spans="1:36">
      <c r="A19" s="248" t="s">
        <v>1520</v>
      </c>
      <c r="B19" s="1955"/>
      <c r="C19" s="248"/>
      <c r="D19" s="774"/>
      <c r="E19" s="248"/>
      <c r="F19" s="263"/>
      <c r="G19" s="263"/>
      <c r="H19" s="263"/>
      <c r="I19" s="775"/>
      <c r="J19" s="155"/>
      <c r="K19" s="155"/>
      <c r="L19" s="776"/>
      <c r="M19" s="155"/>
      <c r="N19" s="155"/>
      <c r="O19" s="155"/>
      <c r="P19" s="155"/>
      <c r="Q19" s="775">
        <f t="shared" si="1"/>
        <v>0</v>
      </c>
      <c r="R19" s="778" t="s">
        <v>1513</v>
      </c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</row>
    <row r="20" spans="1:36">
      <c r="A20" s="248" t="s">
        <v>1521</v>
      </c>
      <c r="B20" s="1955"/>
      <c r="C20" s="248"/>
      <c r="D20" s="774"/>
      <c r="E20" s="248"/>
      <c r="F20" s="263"/>
      <c r="G20" s="263"/>
      <c r="H20" s="263"/>
      <c r="I20" s="775"/>
      <c r="J20" s="155"/>
      <c r="K20" s="155"/>
      <c r="L20" s="776"/>
      <c r="M20" s="155"/>
      <c r="N20" s="155"/>
      <c r="O20" s="155"/>
      <c r="P20" s="155"/>
      <c r="Q20" s="775">
        <f t="shared" si="1"/>
        <v>0</v>
      </c>
      <c r="R20" s="777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</row>
    <row r="21" spans="1:36" ht="51.75">
      <c r="A21" s="772" t="s">
        <v>2650</v>
      </c>
      <c r="B21" s="248" t="s">
        <v>1523</v>
      </c>
      <c r="C21" s="154"/>
      <c r="D21" s="248" t="s">
        <v>1524</v>
      </c>
      <c r="E21" s="248" t="s">
        <v>3811</v>
      </c>
      <c r="F21" s="248" t="s">
        <v>2651</v>
      </c>
      <c r="G21" s="248"/>
      <c r="H21" s="248"/>
      <c r="I21" s="775"/>
      <c r="J21" s="155"/>
      <c r="K21" s="155"/>
      <c r="L21" s="776">
        <v>36000</v>
      </c>
      <c r="M21" s="155"/>
      <c r="N21" s="155"/>
      <c r="O21" s="155"/>
      <c r="P21" s="155"/>
      <c r="Q21" s="775">
        <f t="shared" si="1"/>
        <v>36000</v>
      </c>
      <c r="R21" s="778" t="s">
        <v>1523</v>
      </c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</row>
    <row r="22" spans="1:36" s="63" customFormat="1">
      <c r="A22" s="156"/>
      <c r="B22" s="156"/>
      <c r="C22" s="257"/>
      <c r="D22" s="156"/>
      <c r="E22" s="156"/>
      <c r="F22" s="156"/>
      <c r="G22" s="156"/>
      <c r="H22" s="156"/>
      <c r="I22" s="779"/>
      <c r="J22" s="157"/>
      <c r="K22" s="157"/>
      <c r="L22" s="776"/>
      <c r="M22" s="157"/>
      <c r="N22" s="157"/>
      <c r="O22" s="157"/>
      <c r="P22" s="157"/>
      <c r="Q22" s="779"/>
      <c r="R22" s="780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</row>
    <row r="23" spans="1:36" s="63" customFormat="1">
      <c r="A23" s="156"/>
      <c r="B23" s="156"/>
      <c r="C23" s="257"/>
      <c r="D23" s="156"/>
      <c r="E23" s="156"/>
      <c r="F23" s="156"/>
      <c r="G23" s="156"/>
      <c r="H23" s="156"/>
      <c r="I23" s="779"/>
      <c r="J23" s="157"/>
      <c r="K23" s="157"/>
      <c r="L23" s="776"/>
      <c r="M23" s="157"/>
      <c r="N23" s="157"/>
      <c r="O23" s="157"/>
      <c r="P23" s="157"/>
      <c r="Q23" s="779"/>
      <c r="R23" s="780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</row>
    <row r="24" spans="1:36" s="63" customFormat="1">
      <c r="A24" s="156"/>
      <c r="B24" s="156"/>
      <c r="C24" s="257"/>
      <c r="D24" s="156"/>
      <c r="E24" s="156"/>
      <c r="F24" s="156"/>
      <c r="G24" s="156"/>
      <c r="H24" s="156"/>
      <c r="I24" s="779"/>
      <c r="J24" s="157"/>
      <c r="K24" s="157"/>
      <c r="L24" s="776"/>
      <c r="M24" s="157"/>
      <c r="N24" s="157"/>
      <c r="O24" s="157"/>
      <c r="P24" s="157"/>
      <c r="Q24" s="779"/>
      <c r="R24" s="780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</row>
    <row r="25" spans="1:36" s="63" customFormat="1">
      <c r="A25" s="156"/>
      <c r="B25" s="156"/>
      <c r="C25" s="257"/>
      <c r="D25" s="156"/>
      <c r="E25" s="156"/>
      <c r="F25" s="156"/>
      <c r="G25" s="156"/>
      <c r="H25" s="156"/>
      <c r="I25" s="779"/>
      <c r="J25" s="157"/>
      <c r="K25" s="157"/>
      <c r="L25" s="776"/>
      <c r="M25" s="157"/>
      <c r="N25" s="157"/>
      <c r="O25" s="157"/>
      <c r="P25" s="157"/>
      <c r="Q25" s="779"/>
      <c r="R25" s="780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</row>
    <row r="26" spans="1:36" ht="25.5" customHeight="1">
      <c r="A26" s="248" t="s">
        <v>3651</v>
      </c>
      <c r="B26" s="248" t="s">
        <v>1526</v>
      </c>
      <c r="C26" s="248"/>
      <c r="D26" s="154"/>
      <c r="E26" s="420" t="s">
        <v>1527</v>
      </c>
      <c r="F26" s="248" t="s">
        <v>1525</v>
      </c>
      <c r="G26" s="248"/>
      <c r="H26" s="248"/>
      <c r="I26" s="775"/>
      <c r="J26" s="155"/>
      <c r="K26" s="155"/>
      <c r="L26" s="776">
        <v>30000</v>
      </c>
      <c r="M26" s="155"/>
      <c r="N26" s="155"/>
      <c r="O26" s="155"/>
      <c r="P26" s="155"/>
      <c r="Q26" s="775">
        <f t="shared" si="1"/>
        <v>30000</v>
      </c>
      <c r="R26" s="778" t="s">
        <v>1526</v>
      </c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</row>
    <row r="27" spans="1:36" ht="39.75" customHeight="1">
      <c r="A27" s="248" t="s">
        <v>1528</v>
      </c>
      <c r="B27" s="248" t="s">
        <v>1529</v>
      </c>
      <c r="C27" s="248"/>
      <c r="D27" s="154"/>
      <c r="E27" s="248"/>
      <c r="F27" s="154"/>
      <c r="G27" s="154"/>
      <c r="H27" s="154"/>
      <c r="I27" s="775"/>
      <c r="J27" s="155"/>
      <c r="K27" s="155"/>
      <c r="L27" s="776"/>
      <c r="M27" s="155"/>
      <c r="N27" s="155"/>
      <c r="O27" s="155"/>
      <c r="P27" s="155"/>
      <c r="Q27" s="775">
        <f t="shared" si="1"/>
        <v>0</v>
      </c>
      <c r="R27" s="778" t="s">
        <v>1529</v>
      </c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</row>
    <row r="28" spans="1:36" ht="34.5">
      <c r="A28" s="248" t="s">
        <v>1530</v>
      </c>
      <c r="B28" s="248"/>
      <c r="C28" s="248"/>
      <c r="D28" s="154"/>
      <c r="E28" s="248" t="s">
        <v>1531</v>
      </c>
      <c r="F28" s="248"/>
      <c r="G28" s="248"/>
      <c r="H28" s="248"/>
      <c r="I28" s="775"/>
      <c r="J28" s="155"/>
      <c r="K28" s="155"/>
      <c r="L28" s="776">
        <v>66000</v>
      </c>
      <c r="M28" s="155"/>
      <c r="N28" s="155"/>
      <c r="O28" s="155"/>
      <c r="P28" s="155"/>
      <c r="Q28" s="775">
        <f t="shared" si="1"/>
        <v>66000</v>
      </c>
      <c r="R28" s="778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</row>
    <row r="29" spans="1:36" ht="51.75">
      <c r="A29" s="772" t="s">
        <v>2652</v>
      </c>
      <c r="B29" s="248" t="s">
        <v>1533</v>
      </c>
      <c r="C29" s="154"/>
      <c r="D29" s="248" t="s">
        <v>1534</v>
      </c>
      <c r="E29" s="248" t="s">
        <v>1535</v>
      </c>
      <c r="F29" s="248" t="s">
        <v>1536</v>
      </c>
      <c r="G29" s="248"/>
      <c r="H29" s="248"/>
      <c r="I29" s="775"/>
      <c r="J29" s="155"/>
      <c r="K29" s="155"/>
      <c r="L29" s="776"/>
      <c r="M29" s="155"/>
      <c r="N29" s="155"/>
      <c r="O29" s="155"/>
      <c r="P29" s="155"/>
      <c r="Q29" s="775">
        <f t="shared" si="1"/>
        <v>0</v>
      </c>
      <c r="R29" s="778" t="s">
        <v>1533</v>
      </c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</row>
    <row r="30" spans="1:36" ht="55.5" customHeight="1">
      <c r="A30" s="248" t="s">
        <v>1537</v>
      </c>
      <c r="B30" s="248" t="s">
        <v>1538</v>
      </c>
      <c r="C30" s="248"/>
      <c r="D30" s="154"/>
      <c r="E30" s="248" t="s">
        <v>1539</v>
      </c>
      <c r="F30" s="248"/>
      <c r="G30" s="248"/>
      <c r="H30" s="248"/>
      <c r="I30" s="775"/>
      <c r="J30" s="155"/>
      <c r="K30" s="155"/>
      <c r="L30" s="776">
        <v>9000</v>
      </c>
      <c r="M30" s="155"/>
      <c r="N30" s="155"/>
      <c r="O30" s="155"/>
      <c r="P30" s="155"/>
      <c r="Q30" s="775">
        <f t="shared" si="1"/>
        <v>9000</v>
      </c>
      <c r="R30" s="778" t="s">
        <v>1538</v>
      </c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257"/>
      <c r="AF30" s="257"/>
      <c r="AG30" s="257"/>
      <c r="AH30" s="257"/>
      <c r="AI30" s="257"/>
      <c r="AJ30" s="257"/>
    </row>
    <row r="31" spans="1:36" ht="35.25" customHeight="1">
      <c r="A31" s="248" t="s">
        <v>1540</v>
      </c>
      <c r="B31" s="248" t="s">
        <v>1541</v>
      </c>
      <c r="C31" s="248"/>
      <c r="D31" s="154"/>
      <c r="E31" s="248" t="s">
        <v>1542</v>
      </c>
      <c r="F31" s="248"/>
      <c r="G31" s="248"/>
      <c r="H31" s="248"/>
      <c r="I31" s="775"/>
      <c r="J31" s="155"/>
      <c r="K31" s="155"/>
      <c r="L31" s="776"/>
      <c r="M31" s="155"/>
      <c r="N31" s="155"/>
      <c r="O31" s="155"/>
      <c r="P31" s="155"/>
      <c r="Q31" s="775">
        <f t="shared" si="1"/>
        <v>0</v>
      </c>
      <c r="R31" s="778" t="s">
        <v>1541</v>
      </c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</row>
    <row r="32" spans="1:36" ht="34.5">
      <c r="A32" s="248" t="s">
        <v>1543</v>
      </c>
      <c r="B32" s="248"/>
      <c r="C32" s="248"/>
      <c r="D32" s="154"/>
      <c r="E32" s="248" t="s">
        <v>1544</v>
      </c>
      <c r="F32" s="248"/>
      <c r="G32" s="248"/>
      <c r="H32" s="248"/>
      <c r="I32" s="775"/>
      <c r="J32" s="155"/>
      <c r="K32" s="155"/>
      <c r="L32" s="776">
        <v>6500</v>
      </c>
      <c r="M32" s="155"/>
      <c r="N32" s="155"/>
      <c r="O32" s="155"/>
      <c r="P32" s="155"/>
      <c r="Q32" s="775">
        <f t="shared" si="1"/>
        <v>6500</v>
      </c>
      <c r="R32" s="778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</row>
    <row r="33" spans="1:36" ht="36.75" customHeight="1">
      <c r="A33" s="248"/>
      <c r="B33" s="248"/>
      <c r="C33" s="248"/>
      <c r="D33" s="154"/>
      <c r="E33" s="248" t="s">
        <v>1545</v>
      </c>
      <c r="F33" s="248"/>
      <c r="G33" s="248"/>
      <c r="H33" s="248"/>
      <c r="I33" s="775"/>
      <c r="J33" s="155"/>
      <c r="K33" s="155"/>
      <c r="L33" s="776">
        <v>12000</v>
      </c>
      <c r="M33" s="155"/>
      <c r="N33" s="155"/>
      <c r="O33" s="155"/>
      <c r="P33" s="155"/>
      <c r="Q33" s="775">
        <f t="shared" si="1"/>
        <v>12000</v>
      </c>
      <c r="R33" s="778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</row>
    <row r="34" spans="1:36" ht="51" customHeight="1">
      <c r="A34" s="772" t="s">
        <v>2653</v>
      </c>
      <c r="B34" s="248" t="s">
        <v>1546</v>
      </c>
      <c r="C34" s="154"/>
      <c r="D34" s="248" t="s">
        <v>1547</v>
      </c>
      <c r="E34" s="156" t="s">
        <v>3302</v>
      </c>
      <c r="F34" s="156" t="s">
        <v>1548</v>
      </c>
      <c r="G34" s="156"/>
      <c r="H34" s="156"/>
      <c r="I34" s="775"/>
      <c r="J34" s="155"/>
      <c r="K34" s="155"/>
      <c r="L34" s="776">
        <v>20000</v>
      </c>
      <c r="M34" s="155"/>
      <c r="N34" s="155"/>
      <c r="O34" s="155"/>
      <c r="P34" s="155"/>
      <c r="Q34" s="775">
        <f t="shared" si="1"/>
        <v>20000</v>
      </c>
      <c r="R34" s="778" t="s">
        <v>1546</v>
      </c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</row>
    <row r="35" spans="1:36" ht="51.75">
      <c r="A35" s="248" t="s">
        <v>1549</v>
      </c>
      <c r="B35" s="248"/>
      <c r="C35" s="248"/>
      <c r="D35" s="154"/>
      <c r="E35" s="156" t="s">
        <v>1550</v>
      </c>
      <c r="F35" s="156"/>
      <c r="G35" s="156"/>
      <c r="H35" s="156"/>
      <c r="I35" s="775"/>
      <c r="J35" s="155"/>
      <c r="K35" s="155"/>
      <c r="L35" s="776"/>
      <c r="M35" s="155"/>
      <c r="N35" s="155"/>
      <c r="O35" s="155"/>
      <c r="P35" s="155"/>
      <c r="Q35" s="775">
        <f t="shared" si="1"/>
        <v>0</v>
      </c>
      <c r="R35" s="778" t="s">
        <v>1532</v>
      </c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</row>
    <row r="36" spans="1:36">
      <c r="A36" s="248" t="s">
        <v>1551</v>
      </c>
      <c r="B36" s="248"/>
      <c r="C36" s="248"/>
      <c r="D36" s="154"/>
      <c r="E36" s="156"/>
      <c r="F36" s="156"/>
      <c r="G36" s="156"/>
      <c r="H36" s="156"/>
      <c r="I36" s="775"/>
      <c r="J36" s="155"/>
      <c r="K36" s="155"/>
      <c r="L36" s="776"/>
      <c r="M36" s="155"/>
      <c r="N36" s="155"/>
      <c r="O36" s="155"/>
      <c r="P36" s="155"/>
      <c r="Q36" s="775">
        <f t="shared" si="1"/>
        <v>0</v>
      </c>
      <c r="R36" s="778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</row>
    <row r="37" spans="1:36" ht="34.5">
      <c r="A37" s="248" t="s">
        <v>1552</v>
      </c>
      <c r="B37" s="248"/>
      <c r="C37" s="248"/>
      <c r="D37" s="154"/>
      <c r="E37" s="154"/>
      <c r="F37" s="156"/>
      <c r="G37" s="156"/>
      <c r="H37" s="156"/>
      <c r="I37" s="775"/>
      <c r="J37" s="155"/>
      <c r="K37" s="155"/>
      <c r="L37" s="776"/>
      <c r="M37" s="155"/>
      <c r="N37" s="155"/>
      <c r="O37" s="155"/>
      <c r="P37" s="155"/>
      <c r="Q37" s="775">
        <f t="shared" si="1"/>
        <v>0</v>
      </c>
      <c r="R37" s="778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</row>
    <row r="38" spans="1:36" s="63" customFormat="1">
      <c r="A38" s="1959"/>
      <c r="B38" s="1959"/>
      <c r="C38" s="1959"/>
      <c r="D38" s="1959"/>
      <c r="E38" s="156"/>
      <c r="F38" s="213"/>
      <c r="G38" s="213"/>
      <c r="H38" s="213"/>
      <c r="I38" s="779"/>
      <c r="J38" s="157"/>
      <c r="K38" s="157"/>
      <c r="L38" s="776"/>
      <c r="M38" s="157"/>
      <c r="N38" s="157"/>
      <c r="O38" s="157"/>
      <c r="P38" s="157"/>
      <c r="Q38" s="775">
        <f t="shared" si="1"/>
        <v>0</v>
      </c>
      <c r="R38" s="781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571"/>
      <c r="AF38" s="571"/>
      <c r="AG38" s="571"/>
      <c r="AH38" s="571"/>
      <c r="AI38" s="571">
        <f>SUM(AI15:AI37)</f>
        <v>0</v>
      </c>
      <c r="AJ38" s="571"/>
    </row>
    <row r="39" spans="1:36" ht="34.5">
      <c r="A39" s="782" t="s">
        <v>2654</v>
      </c>
      <c r="B39" s="154"/>
      <c r="C39" s="154"/>
      <c r="D39" s="154"/>
      <c r="E39" s="774" t="s">
        <v>1562</v>
      </c>
      <c r="F39" s="783" t="s">
        <v>1563</v>
      </c>
      <c r="G39" s="783"/>
      <c r="H39" s="783"/>
      <c r="I39" s="775"/>
      <c r="J39" s="155"/>
      <c r="K39" s="155"/>
      <c r="L39" s="157"/>
      <c r="M39" s="155"/>
      <c r="N39" s="155"/>
      <c r="O39" s="155"/>
      <c r="P39" s="155"/>
      <c r="Q39" s="775">
        <f t="shared" si="1"/>
        <v>0</v>
      </c>
      <c r="R39" s="373" t="s">
        <v>1558</v>
      </c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573"/>
      <c r="AF39" s="573"/>
      <c r="AG39" s="573"/>
      <c r="AH39" s="573"/>
      <c r="AI39" s="573"/>
      <c r="AJ39" s="573"/>
    </row>
    <row r="40" spans="1:36" ht="34.5">
      <c r="A40" s="774" t="s">
        <v>1559</v>
      </c>
      <c r="B40" s="774" t="s">
        <v>1560</v>
      </c>
      <c r="C40" s="154"/>
      <c r="D40" s="774" t="s">
        <v>1561</v>
      </c>
      <c r="E40" s="774" t="s">
        <v>1564</v>
      </c>
      <c r="F40" s="784">
        <v>10800</v>
      </c>
      <c r="G40" s="784"/>
      <c r="H40" s="784"/>
      <c r="I40" s="775"/>
      <c r="J40" s="155"/>
      <c r="K40" s="155"/>
      <c r="L40" s="776">
        <f>120*50</f>
        <v>6000</v>
      </c>
      <c r="M40" s="158"/>
      <c r="N40" s="155"/>
      <c r="O40" s="155"/>
      <c r="P40" s="155"/>
      <c r="Q40" s="775">
        <f t="shared" si="1"/>
        <v>6000</v>
      </c>
      <c r="R40" s="373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</row>
    <row r="41" spans="1:36" ht="34.5">
      <c r="A41" s="84"/>
      <c r="B41" s="774"/>
      <c r="C41" s="154"/>
      <c r="D41" s="774"/>
      <c r="E41" s="774" t="s">
        <v>1703</v>
      </c>
      <c r="F41" s="783"/>
      <c r="G41" s="783"/>
      <c r="H41" s="783"/>
      <c r="I41" s="775"/>
      <c r="J41" s="155"/>
      <c r="K41" s="155"/>
      <c r="L41" s="776">
        <v>4800</v>
      </c>
      <c r="M41" s="155"/>
      <c r="N41" s="155"/>
      <c r="O41" s="155"/>
      <c r="P41" s="155"/>
      <c r="Q41" s="775">
        <f t="shared" si="1"/>
        <v>4800</v>
      </c>
      <c r="R41" s="373" t="s">
        <v>1565</v>
      </c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</row>
    <row r="42" spans="1:36" ht="51.75">
      <c r="A42" s="774" t="s">
        <v>1566</v>
      </c>
      <c r="B42" s="774"/>
      <c r="C42" s="154"/>
      <c r="D42" s="774"/>
      <c r="E42" s="774" t="s">
        <v>1567</v>
      </c>
      <c r="F42" s="784">
        <v>17600</v>
      </c>
      <c r="G42" s="784"/>
      <c r="H42" s="784"/>
      <c r="I42" s="775"/>
      <c r="J42" s="155"/>
      <c r="K42" s="155"/>
      <c r="L42" s="776">
        <f>120*50</f>
        <v>6000</v>
      </c>
      <c r="M42" s="155"/>
      <c r="N42" s="155"/>
      <c r="O42" s="155"/>
      <c r="P42" s="155"/>
      <c r="Q42" s="775">
        <f t="shared" si="1"/>
        <v>6000</v>
      </c>
      <c r="R42" s="373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</row>
    <row r="43" spans="1:36" ht="51.75">
      <c r="A43" s="84"/>
      <c r="B43" s="774"/>
      <c r="C43" s="154"/>
      <c r="D43" s="774"/>
      <c r="E43" s="774" t="s">
        <v>1568</v>
      </c>
      <c r="F43" s="154"/>
      <c r="G43" s="154"/>
      <c r="H43" s="154"/>
      <c r="I43" s="775"/>
      <c r="J43" s="155"/>
      <c r="K43" s="155"/>
      <c r="L43" s="776">
        <v>14400</v>
      </c>
      <c r="M43" s="155"/>
      <c r="N43" s="155"/>
      <c r="O43" s="155"/>
      <c r="P43" s="155"/>
      <c r="Q43" s="775">
        <f t="shared" si="1"/>
        <v>14400</v>
      </c>
      <c r="R43" s="373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78"/>
      <c r="AF43" s="78"/>
      <c r="AG43" s="78"/>
      <c r="AH43" s="78"/>
      <c r="AI43" s="78"/>
      <c r="AJ43" s="78"/>
    </row>
    <row r="44" spans="1:36" ht="51.75">
      <c r="A44" s="84" t="s">
        <v>1702</v>
      </c>
      <c r="B44" s="774"/>
      <c r="C44" s="154"/>
      <c r="D44" s="774"/>
      <c r="E44" s="774" t="s">
        <v>1569</v>
      </c>
      <c r="F44" s="784">
        <v>44000</v>
      </c>
      <c r="G44" s="784"/>
      <c r="H44" s="784"/>
      <c r="I44" s="775"/>
      <c r="J44" s="155"/>
      <c r="K44" s="155"/>
      <c r="L44" s="776">
        <v>44000</v>
      </c>
      <c r="M44" s="155"/>
      <c r="N44" s="155"/>
      <c r="O44" s="155"/>
      <c r="P44" s="155"/>
      <c r="Q44" s="775">
        <f t="shared" si="1"/>
        <v>44000</v>
      </c>
      <c r="R44" s="373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223"/>
      <c r="AF44" s="223"/>
      <c r="AG44" s="223"/>
      <c r="AH44" s="223"/>
      <c r="AI44" s="223"/>
      <c r="AJ44" s="223"/>
    </row>
    <row r="45" spans="1:36" ht="51.75">
      <c r="A45" s="774" t="s">
        <v>1570</v>
      </c>
      <c r="B45" s="774" t="s">
        <v>1560</v>
      </c>
      <c r="C45" s="154"/>
      <c r="D45" s="774" t="s">
        <v>1571</v>
      </c>
      <c r="E45" s="774" t="s">
        <v>1562</v>
      </c>
      <c r="F45" s="783"/>
      <c r="G45" s="783"/>
      <c r="H45" s="783"/>
      <c r="I45" s="775"/>
      <c r="J45" s="155"/>
      <c r="K45" s="155"/>
      <c r="L45" s="776"/>
      <c r="M45" s="155"/>
      <c r="N45" s="155"/>
      <c r="O45" s="155"/>
      <c r="P45" s="155"/>
      <c r="Q45" s="775">
        <f t="shared" si="1"/>
        <v>0</v>
      </c>
      <c r="R45" s="373" t="s">
        <v>1560</v>
      </c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223"/>
      <c r="AF45" s="223"/>
      <c r="AG45" s="223"/>
      <c r="AH45" s="223"/>
      <c r="AI45" s="223"/>
      <c r="AJ45" s="223"/>
    </row>
    <row r="46" spans="1:36" ht="51.75">
      <c r="A46" s="774" t="s">
        <v>1572</v>
      </c>
      <c r="B46" s="774"/>
      <c r="C46" s="154"/>
      <c r="D46" s="774"/>
      <c r="E46" s="774" t="s">
        <v>1573</v>
      </c>
      <c r="F46" s="783"/>
      <c r="G46" s="783"/>
      <c r="H46" s="783"/>
      <c r="I46" s="775"/>
      <c r="J46" s="155"/>
      <c r="K46" s="155"/>
      <c r="L46" s="776">
        <v>10000</v>
      </c>
      <c r="M46" s="155"/>
      <c r="N46" s="155"/>
      <c r="O46" s="155"/>
      <c r="P46" s="155"/>
      <c r="Q46" s="775">
        <f t="shared" si="1"/>
        <v>10000</v>
      </c>
      <c r="R46" s="373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223"/>
      <c r="AF46" s="223"/>
      <c r="AG46" s="223"/>
      <c r="AH46" s="223"/>
      <c r="AI46" s="223"/>
      <c r="AJ46" s="223"/>
    </row>
    <row r="47" spans="1:36">
      <c r="A47" s="785" t="s">
        <v>2655</v>
      </c>
      <c r="B47" s="786" t="s">
        <v>1701</v>
      </c>
      <c r="C47" s="774"/>
      <c r="D47" s="774"/>
      <c r="E47" s="774"/>
      <c r="F47" s="783"/>
      <c r="G47" s="783"/>
      <c r="H47" s="783"/>
      <c r="I47" s="775"/>
      <c r="J47" s="155"/>
      <c r="K47" s="155"/>
      <c r="L47" s="776"/>
      <c r="M47" s="155"/>
      <c r="N47" s="155"/>
      <c r="O47" s="155"/>
      <c r="P47" s="155"/>
      <c r="Q47" s="775">
        <f t="shared" si="1"/>
        <v>0</v>
      </c>
      <c r="R47" s="281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223"/>
      <c r="AF47" s="223"/>
      <c r="AG47" s="223"/>
      <c r="AH47" s="223"/>
      <c r="AI47" s="223"/>
      <c r="AJ47" s="223"/>
    </row>
    <row r="48" spans="1:36">
      <c r="A48" s="774" t="s">
        <v>1553</v>
      </c>
      <c r="B48" s="774" t="s">
        <v>1554</v>
      </c>
      <c r="C48" s="154"/>
      <c r="D48" s="774" t="s">
        <v>1555</v>
      </c>
      <c r="E48" s="774" t="s">
        <v>1556</v>
      </c>
      <c r="F48" s="783" t="s">
        <v>1557</v>
      </c>
      <c r="G48" s="783"/>
      <c r="H48" s="783"/>
      <c r="I48" s="775"/>
      <c r="J48" s="155"/>
      <c r="K48" s="155"/>
      <c r="L48" s="776"/>
      <c r="M48" s="155"/>
      <c r="N48" s="155"/>
      <c r="O48" s="155"/>
      <c r="P48" s="155"/>
      <c r="Q48" s="775">
        <f t="shared" si="1"/>
        <v>0</v>
      </c>
      <c r="R48" s="373" t="s">
        <v>1574</v>
      </c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223"/>
      <c r="AF48" s="223"/>
      <c r="AG48" s="223"/>
      <c r="AH48" s="223"/>
      <c r="AI48" s="223"/>
      <c r="AJ48" s="223"/>
    </row>
    <row r="49" spans="1:36" ht="57" hidden="1" customHeight="1">
      <c r="A49" s="774"/>
      <c r="B49" s="774"/>
      <c r="C49" s="154"/>
      <c r="D49" s="774"/>
      <c r="E49" s="774"/>
      <c r="F49" s="783"/>
      <c r="G49" s="783"/>
      <c r="H49" s="783"/>
      <c r="I49" s="775"/>
      <c r="J49" s="155"/>
      <c r="K49" s="155"/>
      <c r="L49" s="776"/>
      <c r="M49" s="155"/>
      <c r="N49" s="155"/>
      <c r="O49" s="155"/>
      <c r="P49" s="155"/>
      <c r="Q49" s="775"/>
      <c r="R49" s="373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223"/>
      <c r="AF49" s="223"/>
      <c r="AG49" s="223"/>
      <c r="AH49" s="223"/>
      <c r="AI49" s="223"/>
      <c r="AJ49" s="223"/>
    </row>
    <row r="50" spans="1:36" ht="111" customHeight="1">
      <c r="A50" s="774" t="s">
        <v>1575</v>
      </c>
      <c r="B50" s="774" t="s">
        <v>1576</v>
      </c>
      <c r="C50" s="154"/>
      <c r="D50" s="774" t="s">
        <v>1561</v>
      </c>
      <c r="E50" s="774" t="s">
        <v>3303</v>
      </c>
      <c r="F50" s="783" t="s">
        <v>1563</v>
      </c>
      <c r="G50" s="783"/>
      <c r="H50" s="783"/>
      <c r="I50" s="775"/>
      <c r="J50" s="155"/>
      <c r="K50" s="155"/>
      <c r="L50" s="776">
        <v>5000</v>
      </c>
      <c r="M50" s="155"/>
      <c r="N50" s="155"/>
      <c r="O50" s="155"/>
      <c r="P50" s="155"/>
      <c r="Q50" s="775">
        <f t="shared" si="1"/>
        <v>5000</v>
      </c>
      <c r="R50" s="373" t="s">
        <v>1577</v>
      </c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223"/>
      <c r="AF50" s="223"/>
      <c r="AG50" s="223"/>
      <c r="AH50" s="223"/>
      <c r="AI50" s="223"/>
      <c r="AJ50" s="223"/>
    </row>
    <row r="51" spans="1:36" ht="69">
      <c r="A51" s="774" t="s">
        <v>1578</v>
      </c>
      <c r="B51" s="774"/>
      <c r="C51" s="154"/>
      <c r="D51" s="774"/>
      <c r="E51" s="774"/>
      <c r="F51" s="783"/>
      <c r="G51" s="783"/>
      <c r="H51" s="783"/>
      <c r="I51" s="775"/>
      <c r="J51" s="155"/>
      <c r="K51" s="155"/>
      <c r="L51" s="776"/>
      <c r="M51" s="155"/>
      <c r="N51" s="155"/>
      <c r="O51" s="155"/>
      <c r="P51" s="155"/>
      <c r="Q51" s="775">
        <f t="shared" si="1"/>
        <v>0</v>
      </c>
      <c r="R51" s="281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223"/>
      <c r="AF51" s="223"/>
      <c r="AG51" s="223"/>
      <c r="AH51" s="223"/>
      <c r="AI51" s="223"/>
      <c r="AJ51" s="223"/>
    </row>
    <row r="52" spans="1:36">
      <c r="A52" s="785" t="s">
        <v>2656</v>
      </c>
      <c r="B52" s="786" t="s">
        <v>1700</v>
      </c>
      <c r="C52" s="774"/>
      <c r="D52" s="774"/>
      <c r="E52" s="774"/>
      <c r="F52" s="783"/>
      <c r="G52" s="783"/>
      <c r="H52" s="783"/>
      <c r="I52" s="775"/>
      <c r="J52" s="155"/>
      <c r="K52" s="155"/>
      <c r="L52" s="776"/>
      <c r="M52" s="155"/>
      <c r="N52" s="155"/>
      <c r="O52" s="155"/>
      <c r="P52" s="155"/>
      <c r="Q52" s="775">
        <f t="shared" si="1"/>
        <v>0</v>
      </c>
      <c r="R52" s="281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223"/>
      <c r="AF52" s="223"/>
      <c r="AG52" s="223"/>
      <c r="AH52" s="223"/>
      <c r="AI52" s="223"/>
      <c r="AJ52" s="223"/>
    </row>
    <row r="53" spans="1:36">
      <c r="A53" s="774" t="s">
        <v>1553</v>
      </c>
      <c r="B53" s="774" t="s">
        <v>1554</v>
      </c>
      <c r="C53" s="154"/>
      <c r="D53" s="774" t="s">
        <v>1555</v>
      </c>
      <c r="E53" s="774" t="s">
        <v>1556</v>
      </c>
      <c r="F53" s="783" t="s">
        <v>1557</v>
      </c>
      <c r="G53" s="783"/>
      <c r="H53" s="783"/>
      <c r="I53" s="775"/>
      <c r="J53" s="155"/>
      <c r="K53" s="155"/>
      <c r="L53" s="776"/>
      <c r="M53" s="155"/>
      <c r="N53" s="155"/>
      <c r="O53" s="155"/>
      <c r="P53" s="155"/>
      <c r="Q53" s="775">
        <f t="shared" si="1"/>
        <v>0</v>
      </c>
      <c r="R53" s="373" t="s">
        <v>1554</v>
      </c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223"/>
      <c r="AF53" s="223"/>
      <c r="AG53" s="223"/>
      <c r="AH53" s="223"/>
      <c r="AI53" s="223"/>
      <c r="AJ53" s="223"/>
    </row>
    <row r="54" spans="1:36" ht="34.5">
      <c r="A54" s="774" t="s">
        <v>1580</v>
      </c>
      <c r="B54" s="774" t="s">
        <v>1581</v>
      </c>
      <c r="C54" s="154"/>
      <c r="D54" s="774" t="s">
        <v>1561</v>
      </c>
      <c r="E54" s="774" t="s">
        <v>1562</v>
      </c>
      <c r="F54" s="783" t="s">
        <v>1582</v>
      </c>
      <c r="G54" s="783"/>
      <c r="H54" s="783"/>
      <c r="I54" s="775"/>
      <c r="J54" s="155"/>
      <c r="K54" s="155"/>
      <c r="L54" s="776"/>
      <c r="M54" s="155"/>
      <c r="N54" s="155"/>
      <c r="O54" s="155"/>
      <c r="P54" s="155"/>
      <c r="Q54" s="775">
        <f t="shared" si="1"/>
        <v>0</v>
      </c>
      <c r="R54" s="373" t="s">
        <v>1581</v>
      </c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223"/>
      <c r="AF54" s="223"/>
      <c r="AG54" s="223"/>
      <c r="AH54" s="223"/>
      <c r="AI54" s="223"/>
      <c r="AJ54" s="223"/>
    </row>
    <row r="55" spans="1:36" ht="34.5">
      <c r="A55" s="774" t="s">
        <v>2657</v>
      </c>
      <c r="B55" s="774"/>
      <c r="C55" s="154"/>
      <c r="D55" s="774"/>
      <c r="E55" s="784" t="s">
        <v>2658</v>
      </c>
      <c r="F55" s="783"/>
      <c r="G55" s="783"/>
      <c r="H55" s="783"/>
      <c r="I55" s="775"/>
      <c r="J55" s="155"/>
      <c r="K55" s="155"/>
      <c r="L55" s="776">
        <v>35000</v>
      </c>
      <c r="M55" s="155"/>
      <c r="N55" s="155"/>
      <c r="O55" s="155"/>
      <c r="P55" s="155"/>
      <c r="Q55" s="775">
        <f t="shared" si="1"/>
        <v>35000</v>
      </c>
      <c r="R55" s="373" t="s">
        <v>1579</v>
      </c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223"/>
      <c r="AF55" s="223"/>
      <c r="AG55" s="223"/>
      <c r="AH55" s="223"/>
      <c r="AI55" s="223"/>
      <c r="AJ55" s="223"/>
    </row>
    <row r="56" spans="1:36" ht="51.75">
      <c r="A56" s="774" t="s">
        <v>1585</v>
      </c>
      <c r="B56" s="774"/>
      <c r="C56" s="154"/>
      <c r="D56" s="774"/>
      <c r="E56" s="774"/>
      <c r="F56" s="783"/>
      <c r="G56" s="783"/>
      <c r="H56" s="783"/>
      <c r="I56" s="775"/>
      <c r="J56" s="155"/>
      <c r="K56" s="155"/>
      <c r="L56" s="776"/>
      <c r="M56" s="155"/>
      <c r="N56" s="155"/>
      <c r="O56" s="155"/>
      <c r="P56" s="155"/>
      <c r="Q56" s="775">
        <f t="shared" si="1"/>
        <v>0</v>
      </c>
      <c r="R56" s="373" t="s">
        <v>1583</v>
      </c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223"/>
      <c r="AF56" s="223"/>
      <c r="AG56" s="223"/>
      <c r="AH56" s="223"/>
      <c r="AI56" s="223"/>
      <c r="AJ56" s="223"/>
    </row>
    <row r="57" spans="1:36" ht="34.5">
      <c r="A57" s="774" t="s">
        <v>2659</v>
      </c>
      <c r="B57" s="774"/>
      <c r="C57" s="154"/>
      <c r="D57" s="774"/>
      <c r="E57" s="784" t="s">
        <v>2660</v>
      </c>
      <c r="F57" s="783"/>
      <c r="G57" s="783"/>
      <c r="H57" s="783"/>
      <c r="I57" s="775"/>
      <c r="J57" s="155"/>
      <c r="K57" s="155"/>
      <c r="L57" s="776">
        <v>234000</v>
      </c>
      <c r="M57" s="155"/>
      <c r="N57" s="155"/>
      <c r="O57" s="155"/>
      <c r="P57" s="155"/>
      <c r="Q57" s="775">
        <f t="shared" si="1"/>
        <v>234000</v>
      </c>
      <c r="R57" s="373" t="s">
        <v>1584</v>
      </c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223"/>
      <c r="AF57" s="223"/>
      <c r="AG57" s="223"/>
      <c r="AH57" s="223"/>
      <c r="AI57" s="223"/>
      <c r="AJ57" s="223"/>
    </row>
    <row r="58" spans="1:36">
      <c r="A58" s="785" t="s">
        <v>2661</v>
      </c>
      <c r="B58" s="786" t="s">
        <v>1699</v>
      </c>
      <c r="C58" s="774"/>
      <c r="D58" s="774"/>
      <c r="E58" s="774"/>
      <c r="F58" s="783"/>
      <c r="G58" s="783"/>
      <c r="H58" s="783"/>
      <c r="I58" s="775"/>
      <c r="J58" s="155"/>
      <c r="K58" s="155"/>
      <c r="L58" s="776"/>
      <c r="M58" s="155"/>
      <c r="N58" s="155"/>
      <c r="O58" s="155"/>
      <c r="P58" s="155"/>
      <c r="Q58" s="775">
        <f t="shared" si="1"/>
        <v>0</v>
      </c>
      <c r="R58" s="281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223"/>
      <c r="AF58" s="223"/>
      <c r="AG58" s="223"/>
      <c r="AH58" s="223"/>
      <c r="AI58" s="223"/>
      <c r="AJ58" s="223"/>
    </row>
    <row r="59" spans="1:36" ht="34.5">
      <c r="A59" s="774" t="s">
        <v>1587</v>
      </c>
      <c r="B59" s="774" t="s">
        <v>1588</v>
      </c>
      <c r="C59" s="154"/>
      <c r="D59" s="774" t="s">
        <v>1561</v>
      </c>
      <c r="E59" s="774" t="s">
        <v>1562</v>
      </c>
      <c r="F59" s="783" t="s">
        <v>1563</v>
      </c>
      <c r="G59" s="783"/>
      <c r="H59" s="783"/>
      <c r="I59" s="775"/>
      <c r="J59" s="155"/>
      <c r="K59" s="155"/>
      <c r="L59" s="776"/>
      <c r="M59" s="155"/>
      <c r="N59" s="155"/>
      <c r="O59" s="155"/>
      <c r="P59" s="155"/>
      <c r="Q59" s="775">
        <f t="shared" si="1"/>
        <v>0</v>
      </c>
      <c r="R59" s="373" t="s">
        <v>1588</v>
      </c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223"/>
      <c r="AF59" s="223"/>
      <c r="AG59" s="223"/>
      <c r="AH59" s="223"/>
      <c r="AI59" s="223"/>
      <c r="AJ59" s="223"/>
    </row>
    <row r="60" spans="1:36">
      <c r="A60" s="84"/>
      <c r="B60" s="774"/>
      <c r="C60" s="154"/>
      <c r="D60" s="774"/>
      <c r="E60" s="787" t="s">
        <v>1590</v>
      </c>
      <c r="F60" s="783"/>
      <c r="G60" s="783"/>
      <c r="H60" s="783"/>
      <c r="I60" s="775"/>
      <c r="J60" s="155"/>
      <c r="K60" s="155"/>
      <c r="L60" s="776"/>
      <c r="M60" s="155"/>
      <c r="N60" s="155"/>
      <c r="O60" s="155"/>
      <c r="P60" s="155"/>
      <c r="Q60" s="775">
        <f t="shared" si="1"/>
        <v>0</v>
      </c>
      <c r="R60" s="373" t="s">
        <v>1586</v>
      </c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223"/>
      <c r="AF60" s="223"/>
      <c r="AG60" s="223"/>
      <c r="AH60" s="223"/>
      <c r="AI60" s="223"/>
      <c r="AJ60" s="223"/>
    </row>
    <row r="61" spans="1:36">
      <c r="A61" s="84"/>
      <c r="B61" s="774"/>
      <c r="C61" s="154"/>
      <c r="D61" s="774"/>
      <c r="E61" s="787" t="s">
        <v>1592</v>
      </c>
      <c r="F61" s="783"/>
      <c r="G61" s="783"/>
      <c r="H61" s="783"/>
      <c r="I61" s="775"/>
      <c r="J61" s="155"/>
      <c r="K61" s="155"/>
      <c r="L61" s="776">
        <v>13500</v>
      </c>
      <c r="M61" s="155"/>
      <c r="N61" s="155"/>
      <c r="O61" s="155"/>
      <c r="P61" s="155"/>
      <c r="Q61" s="775">
        <f t="shared" si="1"/>
        <v>13500</v>
      </c>
      <c r="R61" s="373" t="s">
        <v>1589</v>
      </c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223"/>
      <c r="AF61" s="223"/>
      <c r="AG61" s="223"/>
      <c r="AH61" s="223"/>
      <c r="AI61" s="223"/>
      <c r="AJ61" s="223"/>
    </row>
    <row r="62" spans="1:36" ht="34.5">
      <c r="A62" s="774" t="s">
        <v>2662</v>
      </c>
      <c r="B62" s="774"/>
      <c r="C62" s="154"/>
      <c r="D62" s="774"/>
      <c r="E62" s="787" t="s">
        <v>1594</v>
      </c>
      <c r="F62" s="783"/>
      <c r="G62" s="783"/>
      <c r="H62" s="783"/>
      <c r="I62" s="775"/>
      <c r="J62" s="155"/>
      <c r="K62" s="155"/>
      <c r="L62" s="776">
        <v>7500</v>
      </c>
      <c r="M62" s="155"/>
      <c r="N62" s="155"/>
      <c r="O62" s="155"/>
      <c r="P62" s="155"/>
      <c r="Q62" s="775">
        <f t="shared" si="1"/>
        <v>7500</v>
      </c>
      <c r="R62" s="373" t="s">
        <v>1591</v>
      </c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223"/>
      <c r="AF62" s="223"/>
      <c r="AG62" s="223"/>
      <c r="AH62" s="223"/>
      <c r="AI62" s="223"/>
      <c r="AJ62" s="223"/>
    </row>
    <row r="63" spans="1:36" hidden="1">
      <c r="A63" s="774"/>
      <c r="B63" s="774"/>
      <c r="C63" s="154"/>
      <c r="D63" s="774"/>
      <c r="E63" s="787"/>
      <c r="F63" s="783"/>
      <c r="G63" s="783"/>
      <c r="H63" s="783"/>
      <c r="I63" s="775"/>
      <c r="J63" s="155"/>
      <c r="K63" s="155"/>
      <c r="L63" s="776"/>
      <c r="M63" s="155"/>
      <c r="N63" s="155"/>
      <c r="O63" s="155"/>
      <c r="P63" s="155"/>
      <c r="Q63" s="775"/>
      <c r="R63" s="373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223"/>
      <c r="AF63" s="223"/>
      <c r="AG63" s="223"/>
      <c r="AH63" s="223"/>
      <c r="AI63" s="223"/>
      <c r="AJ63" s="223"/>
    </row>
    <row r="64" spans="1:36" hidden="1">
      <c r="A64" s="774"/>
      <c r="B64" s="774"/>
      <c r="C64" s="154"/>
      <c r="D64" s="774"/>
      <c r="E64" s="787"/>
      <c r="F64" s="783"/>
      <c r="G64" s="783"/>
      <c r="H64" s="783"/>
      <c r="I64" s="775"/>
      <c r="J64" s="155"/>
      <c r="K64" s="155"/>
      <c r="L64" s="776"/>
      <c r="M64" s="155"/>
      <c r="N64" s="155"/>
      <c r="O64" s="155"/>
      <c r="P64" s="155"/>
      <c r="Q64" s="775"/>
      <c r="R64" s="373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223"/>
      <c r="AF64" s="223"/>
      <c r="AG64" s="223"/>
      <c r="AH64" s="223"/>
      <c r="AI64" s="223"/>
      <c r="AJ64" s="223"/>
    </row>
    <row r="65" spans="1:36">
      <c r="A65" s="84"/>
      <c r="B65" s="774"/>
      <c r="C65" s="154"/>
      <c r="D65" s="774"/>
      <c r="E65" s="787" t="s">
        <v>1595</v>
      </c>
      <c r="F65" s="783"/>
      <c r="G65" s="783"/>
      <c r="H65" s="783"/>
      <c r="I65" s="775"/>
      <c r="J65" s="155"/>
      <c r="K65" s="155"/>
      <c r="L65" s="776"/>
      <c r="M65" s="155"/>
      <c r="N65" s="155"/>
      <c r="O65" s="155"/>
      <c r="P65" s="155"/>
      <c r="Q65" s="775">
        <f t="shared" si="1"/>
        <v>0</v>
      </c>
      <c r="R65" s="373" t="s">
        <v>1593</v>
      </c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223"/>
      <c r="AF65" s="223"/>
      <c r="AG65" s="223"/>
      <c r="AH65" s="223"/>
      <c r="AI65" s="223"/>
      <c r="AJ65" s="223"/>
    </row>
    <row r="66" spans="1:36">
      <c r="A66" s="84"/>
      <c r="B66" s="774"/>
      <c r="C66" s="154"/>
      <c r="D66" s="774"/>
      <c r="E66" s="774" t="s">
        <v>1596</v>
      </c>
      <c r="F66" s="783"/>
      <c r="G66" s="783"/>
      <c r="H66" s="783"/>
      <c r="I66" s="775"/>
      <c r="J66" s="155"/>
      <c r="K66" s="155"/>
      <c r="L66" s="776">
        <v>18000</v>
      </c>
      <c r="M66" s="155"/>
      <c r="N66" s="155"/>
      <c r="O66" s="155"/>
      <c r="P66" s="155"/>
      <c r="Q66" s="775">
        <f t="shared" si="1"/>
        <v>18000</v>
      </c>
      <c r="R66" s="373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223"/>
      <c r="AF66" s="223"/>
      <c r="AG66" s="223"/>
      <c r="AH66" s="223"/>
      <c r="AI66" s="223"/>
      <c r="AJ66" s="223"/>
    </row>
    <row r="67" spans="1:36">
      <c r="A67" s="84"/>
      <c r="B67" s="774"/>
      <c r="C67" s="154"/>
      <c r="D67" s="774"/>
      <c r="E67" s="787" t="s">
        <v>2663</v>
      </c>
      <c r="F67" s="783"/>
      <c r="G67" s="783"/>
      <c r="H67" s="783"/>
      <c r="I67" s="775"/>
      <c r="J67" s="155"/>
      <c r="K67" s="155"/>
      <c r="L67" s="776">
        <v>26000</v>
      </c>
      <c r="M67" s="155"/>
      <c r="N67" s="155"/>
      <c r="O67" s="155"/>
      <c r="P67" s="155"/>
      <c r="Q67" s="775">
        <f t="shared" si="1"/>
        <v>26000</v>
      </c>
      <c r="R67" s="373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223"/>
      <c r="AF67" s="223"/>
      <c r="AG67" s="223"/>
      <c r="AH67" s="223"/>
      <c r="AI67" s="223"/>
      <c r="AJ67" s="223"/>
    </row>
    <row r="68" spans="1:36" ht="60" customHeight="1">
      <c r="A68" s="84"/>
      <c r="B68" s="774"/>
      <c r="C68" s="154"/>
      <c r="D68" s="774"/>
      <c r="E68" s="787" t="s">
        <v>1597</v>
      </c>
      <c r="F68" s="783"/>
      <c r="G68" s="783"/>
      <c r="H68" s="783"/>
      <c r="I68" s="775"/>
      <c r="J68" s="155"/>
      <c r="K68" s="155"/>
      <c r="L68" s="776">
        <v>10000</v>
      </c>
      <c r="M68" s="155"/>
      <c r="N68" s="155"/>
      <c r="O68" s="155"/>
      <c r="P68" s="155"/>
      <c r="Q68" s="775">
        <f t="shared" si="1"/>
        <v>10000</v>
      </c>
      <c r="R68" s="373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223"/>
      <c r="AF68" s="223"/>
      <c r="AG68" s="223"/>
      <c r="AH68" s="223"/>
      <c r="AI68" s="223"/>
      <c r="AJ68" s="223"/>
    </row>
    <row r="69" spans="1:36" ht="34.5">
      <c r="A69" s="788" t="s">
        <v>2664</v>
      </c>
      <c r="B69" s="248" t="s">
        <v>1598</v>
      </c>
      <c r="C69" s="154"/>
      <c r="D69" s="248" t="s">
        <v>532</v>
      </c>
      <c r="E69" s="248" t="s">
        <v>1599</v>
      </c>
      <c r="F69" s="248" t="s">
        <v>2669</v>
      </c>
      <c r="G69" s="248"/>
      <c r="H69" s="248"/>
      <c r="I69" s="775"/>
      <c r="J69" s="155"/>
      <c r="K69" s="155"/>
      <c r="L69" s="776"/>
      <c r="M69" s="155"/>
      <c r="N69" s="155"/>
      <c r="O69" s="155"/>
      <c r="P69" s="155"/>
      <c r="Q69" s="775">
        <f t="shared" si="1"/>
        <v>0</v>
      </c>
      <c r="R69" s="778" t="s">
        <v>1598</v>
      </c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223"/>
      <c r="AF69" s="223"/>
      <c r="AG69" s="223"/>
      <c r="AH69" s="223"/>
      <c r="AI69" s="223"/>
      <c r="AJ69" s="223"/>
    </row>
    <row r="70" spans="1:36" ht="37.5" customHeight="1">
      <c r="A70" s="248" t="s">
        <v>2666</v>
      </c>
      <c r="B70" s="248" t="s">
        <v>1602</v>
      </c>
      <c r="C70" s="154"/>
      <c r="D70" s="248"/>
      <c r="E70" s="248"/>
      <c r="F70" s="789"/>
      <c r="G70" s="789"/>
      <c r="H70" s="789"/>
      <c r="I70" s="775"/>
      <c r="J70" s="155"/>
      <c r="K70" s="155"/>
      <c r="L70" s="776"/>
      <c r="M70" s="155"/>
      <c r="N70" s="155"/>
      <c r="O70" s="155"/>
      <c r="P70" s="155"/>
      <c r="Q70" s="775">
        <f t="shared" si="1"/>
        <v>0</v>
      </c>
      <c r="R70" s="778" t="s">
        <v>1601</v>
      </c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223"/>
      <c r="AF70" s="223"/>
      <c r="AG70" s="223"/>
      <c r="AH70" s="223"/>
      <c r="AI70" s="223"/>
      <c r="AJ70" s="223"/>
    </row>
    <row r="71" spans="1:36" ht="34.5">
      <c r="A71" s="248" t="s">
        <v>1603</v>
      </c>
      <c r="B71" s="248"/>
      <c r="C71" s="154"/>
      <c r="D71" s="248"/>
      <c r="E71" s="248"/>
      <c r="F71" s="789"/>
      <c r="G71" s="789"/>
      <c r="H71" s="789"/>
      <c r="I71" s="775"/>
      <c r="J71" s="155"/>
      <c r="K71" s="155"/>
      <c r="L71" s="776"/>
      <c r="M71" s="155"/>
      <c r="N71" s="155"/>
      <c r="O71" s="155"/>
      <c r="P71" s="155"/>
      <c r="Q71" s="775">
        <f t="shared" si="1"/>
        <v>0</v>
      </c>
      <c r="R71" s="778" t="s">
        <v>1602</v>
      </c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223"/>
      <c r="AF71" s="223"/>
      <c r="AG71" s="223"/>
      <c r="AH71" s="223"/>
      <c r="AI71" s="223"/>
      <c r="AJ71" s="223"/>
    </row>
    <row r="72" spans="1:36" ht="51.75">
      <c r="A72" s="248" t="s">
        <v>1604</v>
      </c>
      <c r="B72" s="248"/>
      <c r="C72" s="154"/>
      <c r="D72" s="248"/>
      <c r="E72" s="248"/>
      <c r="F72" s="789"/>
      <c r="G72" s="789"/>
      <c r="H72" s="789"/>
      <c r="I72" s="775"/>
      <c r="J72" s="155"/>
      <c r="K72" s="155"/>
      <c r="L72" s="776"/>
      <c r="M72" s="155"/>
      <c r="N72" s="155"/>
      <c r="O72" s="155"/>
      <c r="P72" s="155"/>
      <c r="Q72" s="775">
        <f t="shared" si="1"/>
        <v>0</v>
      </c>
      <c r="R72" s="778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223"/>
      <c r="AF72" s="223"/>
      <c r="AG72" s="223"/>
      <c r="AH72" s="223"/>
      <c r="AI72" s="223"/>
      <c r="AJ72" s="223"/>
    </row>
    <row r="73" spans="1:36" ht="51.75">
      <c r="A73" s="248" t="s">
        <v>1605</v>
      </c>
      <c r="B73" s="248"/>
      <c r="C73" s="154"/>
      <c r="D73" s="248"/>
      <c r="E73" s="248"/>
      <c r="F73" s="789"/>
      <c r="G73" s="789"/>
      <c r="H73" s="789"/>
      <c r="I73" s="775"/>
      <c r="J73" s="155"/>
      <c r="K73" s="155"/>
      <c r="L73" s="776"/>
      <c r="M73" s="155"/>
      <c r="N73" s="155"/>
      <c r="O73" s="155"/>
      <c r="P73" s="155"/>
      <c r="Q73" s="775">
        <f t="shared" si="1"/>
        <v>0</v>
      </c>
      <c r="R73" s="778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223"/>
      <c r="AF73" s="223"/>
      <c r="AG73" s="223"/>
      <c r="AH73" s="223"/>
      <c r="AI73" s="223"/>
      <c r="AJ73" s="223"/>
    </row>
    <row r="74" spans="1:36" ht="49.5" customHeight="1">
      <c r="A74" s="788" t="s">
        <v>2667</v>
      </c>
      <c r="B74" s="248" t="s">
        <v>1598</v>
      </c>
      <c r="C74" s="154"/>
      <c r="D74" s="248" t="s">
        <v>1606</v>
      </c>
      <c r="E74" s="248" t="s">
        <v>1607</v>
      </c>
      <c r="F74" s="248" t="s">
        <v>2665</v>
      </c>
      <c r="G74" s="248"/>
      <c r="H74" s="248"/>
      <c r="I74" s="775"/>
      <c r="J74" s="155"/>
      <c r="K74" s="155"/>
      <c r="L74" s="776">
        <v>4500</v>
      </c>
      <c r="M74" s="155"/>
      <c r="N74" s="155"/>
      <c r="O74" s="155"/>
      <c r="P74" s="155"/>
      <c r="Q74" s="775">
        <f t="shared" si="1"/>
        <v>4500</v>
      </c>
      <c r="R74" s="778" t="s">
        <v>1598</v>
      </c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223"/>
      <c r="AF74" s="223"/>
      <c r="AG74" s="223"/>
      <c r="AH74" s="223"/>
      <c r="AI74" s="223"/>
      <c r="AJ74" s="223"/>
    </row>
    <row r="75" spans="1:36" ht="69">
      <c r="A75" s="248" t="s">
        <v>1608</v>
      </c>
      <c r="B75" s="248" t="s">
        <v>1609</v>
      </c>
      <c r="C75" s="154"/>
      <c r="D75" s="248"/>
      <c r="E75" s="248" t="s">
        <v>1610</v>
      </c>
      <c r="F75" s="248"/>
      <c r="G75" s="248"/>
      <c r="H75" s="248"/>
      <c r="I75" s="775"/>
      <c r="J75" s="155"/>
      <c r="K75" s="155"/>
      <c r="L75" s="776">
        <v>3600</v>
      </c>
      <c r="M75" s="155"/>
      <c r="N75" s="155"/>
      <c r="O75" s="155"/>
      <c r="P75" s="155"/>
      <c r="Q75" s="775">
        <f t="shared" si="1"/>
        <v>3600</v>
      </c>
      <c r="R75" s="778" t="s">
        <v>1609</v>
      </c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223"/>
      <c r="AF75" s="223"/>
      <c r="AG75" s="223"/>
      <c r="AH75" s="223"/>
      <c r="AI75" s="223"/>
      <c r="AJ75" s="223"/>
    </row>
    <row r="76" spans="1:36" ht="40.5" customHeight="1">
      <c r="A76" s="248"/>
      <c r="B76" s="248" t="s">
        <v>1611</v>
      </c>
      <c r="C76" s="154"/>
      <c r="D76" s="248"/>
      <c r="E76" s="248" t="s">
        <v>2668</v>
      </c>
      <c r="F76" s="248"/>
      <c r="G76" s="248"/>
      <c r="H76" s="248"/>
      <c r="I76" s="775"/>
      <c r="J76" s="155"/>
      <c r="K76" s="155"/>
      <c r="L76" s="776">
        <v>4900</v>
      </c>
      <c r="M76" s="155"/>
      <c r="N76" s="155"/>
      <c r="O76" s="155"/>
      <c r="P76" s="155"/>
      <c r="Q76" s="775">
        <f t="shared" si="1"/>
        <v>4900</v>
      </c>
      <c r="R76" s="778" t="s">
        <v>1611</v>
      </c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223"/>
      <c r="AF76" s="223"/>
      <c r="AG76" s="223"/>
      <c r="AH76" s="223"/>
      <c r="AI76" s="223"/>
      <c r="AJ76" s="223"/>
    </row>
    <row r="77" spans="1:36" ht="119.25" customHeight="1">
      <c r="A77" s="248"/>
      <c r="B77" s="248"/>
      <c r="C77" s="154"/>
      <c r="D77" s="248"/>
      <c r="E77" s="248" t="s">
        <v>1614</v>
      </c>
      <c r="F77" s="248"/>
      <c r="G77" s="248"/>
      <c r="H77" s="248"/>
      <c r="I77" s="775"/>
      <c r="J77" s="155"/>
      <c r="K77" s="155"/>
      <c r="L77" s="776">
        <v>28000</v>
      </c>
      <c r="M77" s="155"/>
      <c r="N77" s="155"/>
      <c r="O77" s="155"/>
      <c r="P77" s="155"/>
      <c r="Q77" s="775">
        <f t="shared" si="1"/>
        <v>28000</v>
      </c>
      <c r="R77" s="778" t="s">
        <v>1613</v>
      </c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223"/>
      <c r="AF77" s="223"/>
      <c r="AG77" s="223"/>
      <c r="AH77" s="223"/>
      <c r="AI77" s="223"/>
      <c r="AJ77" s="223"/>
    </row>
    <row r="78" spans="1:36" ht="69">
      <c r="A78" s="788" t="s">
        <v>2670</v>
      </c>
      <c r="B78" s="248" t="s">
        <v>1615</v>
      </c>
      <c r="C78" s="154"/>
      <c r="D78" s="248" t="s">
        <v>1616</v>
      </c>
      <c r="E78" s="248" t="s">
        <v>1617</v>
      </c>
      <c r="F78" s="248" t="s">
        <v>1600</v>
      </c>
      <c r="G78" s="248"/>
      <c r="H78" s="248"/>
      <c r="I78" s="775"/>
      <c r="J78" s="155"/>
      <c r="K78" s="155"/>
      <c r="L78" s="776">
        <v>17000</v>
      </c>
      <c r="M78" s="155"/>
      <c r="N78" s="155"/>
      <c r="O78" s="155"/>
      <c r="P78" s="155"/>
      <c r="Q78" s="775">
        <f t="shared" ref="Q78:Q129" si="2">SUM(I78:P78)</f>
        <v>17000</v>
      </c>
      <c r="R78" s="778" t="s">
        <v>1615</v>
      </c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223"/>
      <c r="AF78" s="223"/>
      <c r="AG78" s="223"/>
      <c r="AH78" s="223"/>
      <c r="AI78" s="223"/>
      <c r="AJ78" s="223"/>
    </row>
    <row r="79" spans="1:36" ht="34.5">
      <c r="A79" s="248" t="s">
        <v>1618</v>
      </c>
      <c r="B79" s="248" t="s">
        <v>1609</v>
      </c>
      <c r="C79" s="154"/>
      <c r="D79" s="248"/>
      <c r="E79" s="248" t="s">
        <v>1612</v>
      </c>
      <c r="F79" s="248"/>
      <c r="G79" s="248"/>
      <c r="H79" s="248"/>
      <c r="I79" s="775"/>
      <c r="J79" s="155"/>
      <c r="K79" s="155"/>
      <c r="L79" s="776"/>
      <c r="M79" s="155"/>
      <c r="N79" s="155"/>
      <c r="O79" s="155"/>
      <c r="P79" s="155"/>
      <c r="Q79" s="775">
        <f t="shared" si="2"/>
        <v>0</v>
      </c>
      <c r="R79" s="778" t="s">
        <v>1609</v>
      </c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223"/>
      <c r="AF79" s="223"/>
      <c r="AG79" s="223"/>
      <c r="AH79" s="223"/>
      <c r="AI79" s="223"/>
      <c r="AJ79" s="223"/>
    </row>
    <row r="80" spans="1:36" ht="34.5" customHeight="1">
      <c r="A80" s="248" t="s">
        <v>1619</v>
      </c>
      <c r="B80" s="248" t="s">
        <v>1611</v>
      </c>
      <c r="C80" s="154"/>
      <c r="D80" s="248"/>
      <c r="E80" s="248" t="s">
        <v>1620</v>
      </c>
      <c r="F80" s="248"/>
      <c r="G80" s="248"/>
      <c r="H80" s="248"/>
      <c r="I80" s="775"/>
      <c r="J80" s="155"/>
      <c r="K80" s="155"/>
      <c r="L80" s="776">
        <v>50000</v>
      </c>
      <c r="M80" s="155"/>
      <c r="N80" s="155"/>
      <c r="O80" s="155"/>
      <c r="P80" s="155"/>
      <c r="Q80" s="775">
        <f t="shared" si="2"/>
        <v>50000</v>
      </c>
      <c r="R80" s="778" t="s">
        <v>1611</v>
      </c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223"/>
      <c r="AF80" s="223"/>
      <c r="AG80" s="223"/>
      <c r="AH80" s="223"/>
      <c r="AI80" s="223"/>
      <c r="AJ80" s="223"/>
    </row>
    <row r="81" spans="1:36" ht="34.5">
      <c r="A81" s="248" t="s">
        <v>57</v>
      </c>
      <c r="B81" s="248" t="s">
        <v>1621</v>
      </c>
      <c r="C81" s="154"/>
      <c r="D81" s="248"/>
      <c r="E81" s="248" t="s">
        <v>1622</v>
      </c>
      <c r="F81" s="248"/>
      <c r="G81" s="248"/>
      <c r="H81" s="248"/>
      <c r="I81" s="775"/>
      <c r="J81" s="155"/>
      <c r="K81" s="155"/>
      <c r="L81" s="776">
        <v>22000</v>
      </c>
      <c r="M81" s="155"/>
      <c r="N81" s="155"/>
      <c r="O81" s="155"/>
      <c r="P81" s="155"/>
      <c r="Q81" s="775">
        <f t="shared" si="2"/>
        <v>22000</v>
      </c>
      <c r="R81" s="778" t="s">
        <v>1621</v>
      </c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223"/>
      <c r="AF81" s="223"/>
      <c r="AG81" s="223"/>
      <c r="AH81" s="223"/>
      <c r="AI81" s="223"/>
      <c r="AJ81" s="223"/>
    </row>
    <row r="82" spans="1:36" ht="34.5">
      <c r="A82" s="788" t="s">
        <v>2675</v>
      </c>
      <c r="B82" s="248" t="s">
        <v>1623</v>
      </c>
      <c r="C82" s="154"/>
      <c r="D82" s="248" t="s">
        <v>532</v>
      </c>
      <c r="E82" s="248" t="s">
        <v>1599</v>
      </c>
      <c r="F82" s="248" t="s">
        <v>2671</v>
      </c>
      <c r="G82" s="248"/>
      <c r="H82" s="248"/>
      <c r="I82" s="775"/>
      <c r="J82" s="155"/>
      <c r="K82" s="155"/>
      <c r="L82" s="776"/>
      <c r="M82" s="155"/>
      <c r="N82" s="155"/>
      <c r="O82" s="155"/>
      <c r="P82" s="155"/>
      <c r="Q82" s="775">
        <f t="shared" si="2"/>
        <v>0</v>
      </c>
      <c r="R82" s="778" t="s">
        <v>1623</v>
      </c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223"/>
      <c r="AF82" s="223"/>
      <c r="AG82" s="223"/>
      <c r="AH82" s="223"/>
      <c r="AI82" s="223"/>
      <c r="AJ82" s="223"/>
    </row>
    <row r="83" spans="1:36" ht="51.75">
      <c r="A83" s="248" t="s">
        <v>1624</v>
      </c>
      <c r="B83" s="248" t="s">
        <v>1625</v>
      </c>
      <c r="C83" s="248"/>
      <c r="D83" s="248"/>
      <c r="E83" s="248"/>
      <c r="F83" s="263"/>
      <c r="G83" s="263"/>
      <c r="H83" s="263"/>
      <c r="I83" s="775"/>
      <c r="J83" s="155"/>
      <c r="K83" s="155"/>
      <c r="L83" s="776"/>
      <c r="M83" s="155"/>
      <c r="N83" s="155"/>
      <c r="O83" s="155"/>
      <c r="P83" s="155"/>
      <c r="Q83" s="775">
        <f t="shared" si="2"/>
        <v>0</v>
      </c>
      <c r="R83" s="778" t="s">
        <v>1625</v>
      </c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223"/>
      <c r="AF83" s="223"/>
      <c r="AG83" s="223"/>
      <c r="AH83" s="223"/>
      <c r="AI83" s="223"/>
      <c r="AJ83" s="223"/>
    </row>
    <row r="84" spans="1:36">
      <c r="A84" s="248" t="s">
        <v>1626</v>
      </c>
      <c r="B84" s="248" t="s">
        <v>1627</v>
      </c>
      <c r="C84" s="248"/>
      <c r="D84" s="248"/>
      <c r="E84" s="248"/>
      <c r="F84" s="263"/>
      <c r="G84" s="263"/>
      <c r="H84" s="263"/>
      <c r="I84" s="775"/>
      <c r="J84" s="155"/>
      <c r="K84" s="155"/>
      <c r="L84" s="776"/>
      <c r="M84" s="155"/>
      <c r="N84" s="155"/>
      <c r="O84" s="155"/>
      <c r="P84" s="155"/>
      <c r="Q84" s="775">
        <f t="shared" si="2"/>
        <v>0</v>
      </c>
      <c r="R84" s="778" t="s">
        <v>1627</v>
      </c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223"/>
      <c r="AF84" s="223"/>
      <c r="AG84" s="223"/>
      <c r="AH84" s="223"/>
      <c r="AI84" s="223"/>
      <c r="AJ84" s="223"/>
    </row>
    <row r="85" spans="1:36" ht="19.5" customHeight="1">
      <c r="A85" s="248" t="s">
        <v>1628</v>
      </c>
      <c r="B85" s="248" t="s">
        <v>1629</v>
      </c>
      <c r="C85" s="248"/>
      <c r="D85" s="248"/>
      <c r="E85" s="248"/>
      <c r="F85" s="263"/>
      <c r="G85" s="263"/>
      <c r="H85" s="263"/>
      <c r="I85" s="775"/>
      <c r="J85" s="155"/>
      <c r="K85" s="155"/>
      <c r="L85" s="776"/>
      <c r="M85" s="155"/>
      <c r="N85" s="155"/>
      <c r="O85" s="155"/>
      <c r="P85" s="155"/>
      <c r="Q85" s="775">
        <f t="shared" si="2"/>
        <v>0</v>
      </c>
      <c r="R85" s="778" t="s">
        <v>1629</v>
      </c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223"/>
      <c r="AF85" s="223"/>
      <c r="AG85" s="223"/>
      <c r="AH85" s="223"/>
      <c r="AI85" s="223"/>
      <c r="AJ85" s="223"/>
    </row>
    <row r="86" spans="1:36" ht="34.5">
      <c r="A86" s="248" t="s">
        <v>1630</v>
      </c>
      <c r="B86" s="248" t="s">
        <v>1631</v>
      </c>
      <c r="C86" s="248"/>
      <c r="D86" s="248"/>
      <c r="E86" s="248"/>
      <c r="F86" s="263"/>
      <c r="G86" s="263"/>
      <c r="H86" s="263"/>
      <c r="I86" s="775"/>
      <c r="J86" s="155"/>
      <c r="K86" s="155"/>
      <c r="L86" s="776"/>
      <c r="M86" s="155"/>
      <c r="N86" s="155"/>
      <c r="O86" s="155"/>
      <c r="P86" s="155"/>
      <c r="Q86" s="775">
        <f t="shared" si="2"/>
        <v>0</v>
      </c>
      <c r="R86" s="778" t="s">
        <v>1631</v>
      </c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223"/>
      <c r="AF86" s="223"/>
      <c r="AG86" s="223"/>
      <c r="AH86" s="223"/>
      <c r="AI86" s="223"/>
      <c r="AJ86" s="223"/>
    </row>
    <row r="87" spans="1:36" ht="51.75">
      <c r="A87" s="248" t="s">
        <v>1632</v>
      </c>
      <c r="B87" s="248"/>
      <c r="C87" s="248"/>
      <c r="D87" s="248"/>
      <c r="E87" s="248"/>
      <c r="F87" s="263"/>
      <c r="G87" s="263"/>
      <c r="H87" s="263"/>
      <c r="I87" s="775"/>
      <c r="J87" s="155"/>
      <c r="K87" s="155"/>
      <c r="L87" s="776"/>
      <c r="M87" s="155"/>
      <c r="N87" s="155"/>
      <c r="O87" s="155"/>
      <c r="P87" s="155"/>
      <c r="Q87" s="775">
        <f t="shared" si="2"/>
        <v>0</v>
      </c>
      <c r="R87" s="778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223"/>
      <c r="AF87" s="223"/>
      <c r="AG87" s="223"/>
      <c r="AH87" s="223"/>
      <c r="AI87" s="223"/>
      <c r="AJ87" s="223"/>
    </row>
    <row r="88" spans="1:36" ht="56.25" customHeight="1">
      <c r="A88" s="788" t="s">
        <v>2676</v>
      </c>
      <c r="B88" s="248" t="s">
        <v>1633</v>
      </c>
      <c r="C88" s="154"/>
      <c r="D88" s="248" t="s">
        <v>1634</v>
      </c>
      <c r="E88" s="248" t="s">
        <v>1635</v>
      </c>
      <c r="F88" s="248" t="s">
        <v>2677</v>
      </c>
      <c r="G88" s="248"/>
      <c r="H88" s="248"/>
      <c r="I88" s="775"/>
      <c r="J88" s="155"/>
      <c r="K88" s="155"/>
      <c r="L88" s="776">
        <v>4200</v>
      </c>
      <c r="M88" s="155"/>
      <c r="N88" s="155"/>
      <c r="O88" s="155"/>
      <c r="P88" s="155"/>
      <c r="Q88" s="775">
        <f t="shared" si="2"/>
        <v>4200</v>
      </c>
      <c r="R88" s="778" t="s">
        <v>1633</v>
      </c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223"/>
      <c r="AF88" s="223"/>
      <c r="AG88" s="223"/>
      <c r="AH88" s="223"/>
      <c r="AI88" s="223"/>
      <c r="AJ88" s="223"/>
    </row>
    <row r="89" spans="1:36" ht="22.5" customHeight="1">
      <c r="A89" s="248" t="s">
        <v>1636</v>
      </c>
      <c r="B89" s="248"/>
      <c r="C89" s="154"/>
      <c r="D89" s="248"/>
      <c r="E89" s="248"/>
      <c r="F89" s="248"/>
      <c r="G89" s="248"/>
      <c r="H89" s="248"/>
      <c r="I89" s="775"/>
      <c r="J89" s="155"/>
      <c r="K89" s="155"/>
      <c r="L89" s="776"/>
      <c r="M89" s="155"/>
      <c r="N89" s="155"/>
      <c r="O89" s="155"/>
      <c r="P89" s="155"/>
      <c r="Q89" s="775"/>
      <c r="R89" s="778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223"/>
      <c r="AF89" s="223"/>
      <c r="AG89" s="223"/>
      <c r="AH89" s="223"/>
      <c r="AI89" s="223"/>
      <c r="AJ89" s="223"/>
    </row>
    <row r="90" spans="1:36" ht="18" customHeight="1">
      <c r="A90" s="154"/>
      <c r="B90" s="248" t="s">
        <v>1637</v>
      </c>
      <c r="C90" s="154"/>
      <c r="D90" s="248"/>
      <c r="E90" s="248"/>
      <c r="F90" s="248"/>
      <c r="G90" s="248"/>
      <c r="H90" s="248"/>
      <c r="I90" s="775"/>
      <c r="J90" s="155"/>
      <c r="K90" s="155"/>
      <c r="L90" s="776"/>
      <c r="M90" s="155"/>
      <c r="N90" s="155"/>
      <c r="O90" s="155"/>
      <c r="P90" s="155"/>
      <c r="Q90" s="775">
        <f t="shared" si="2"/>
        <v>0</v>
      </c>
      <c r="R90" s="778" t="s">
        <v>1637</v>
      </c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223"/>
      <c r="AF90" s="223"/>
      <c r="AG90" s="223"/>
      <c r="AH90" s="223"/>
      <c r="AI90" s="223"/>
      <c r="AJ90" s="223"/>
    </row>
    <row r="91" spans="1:36" ht="70.5" customHeight="1">
      <c r="A91" s="248" t="s">
        <v>1638</v>
      </c>
      <c r="B91" s="248" t="s">
        <v>1639</v>
      </c>
      <c r="C91" s="154"/>
      <c r="D91" s="248"/>
      <c r="E91" s="421" t="s">
        <v>1640</v>
      </c>
      <c r="F91" s="248"/>
      <c r="G91" s="248"/>
      <c r="H91" s="248"/>
      <c r="I91" s="775"/>
      <c r="J91" s="155"/>
      <c r="K91" s="155"/>
      <c r="L91" s="776"/>
      <c r="M91" s="155"/>
      <c r="N91" s="155"/>
      <c r="O91" s="155"/>
      <c r="P91" s="155"/>
      <c r="Q91" s="775">
        <f t="shared" si="2"/>
        <v>0</v>
      </c>
      <c r="R91" s="778" t="s">
        <v>1639</v>
      </c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223"/>
      <c r="AF91" s="223"/>
      <c r="AG91" s="223"/>
      <c r="AH91" s="223"/>
      <c r="AI91" s="223"/>
      <c r="AJ91" s="223"/>
    </row>
    <row r="92" spans="1:36">
      <c r="A92" s="248" t="s">
        <v>1641</v>
      </c>
      <c r="B92" s="248"/>
      <c r="C92" s="248"/>
      <c r="D92" s="248"/>
      <c r="E92" s="248"/>
      <c r="F92" s="263"/>
      <c r="G92" s="263"/>
      <c r="H92" s="263"/>
      <c r="I92" s="775"/>
      <c r="J92" s="155"/>
      <c r="K92" s="155"/>
      <c r="L92" s="776"/>
      <c r="M92" s="155"/>
      <c r="N92" s="155"/>
      <c r="O92" s="155"/>
      <c r="P92" s="155"/>
      <c r="Q92" s="775">
        <f t="shared" si="2"/>
        <v>0</v>
      </c>
      <c r="R92" s="778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223"/>
      <c r="AF92" s="223"/>
      <c r="AG92" s="223"/>
      <c r="AH92" s="223"/>
      <c r="AI92" s="223"/>
      <c r="AJ92" s="223"/>
    </row>
    <row r="93" spans="1:36">
      <c r="A93" s="248" t="s">
        <v>1642</v>
      </c>
      <c r="B93" s="248"/>
      <c r="C93" s="248"/>
      <c r="D93" s="248"/>
      <c r="E93" s="248"/>
      <c r="F93" s="263"/>
      <c r="G93" s="263"/>
      <c r="H93" s="263"/>
      <c r="I93" s="775"/>
      <c r="J93" s="155"/>
      <c r="K93" s="155"/>
      <c r="L93" s="776"/>
      <c r="M93" s="155"/>
      <c r="N93" s="155"/>
      <c r="O93" s="155"/>
      <c r="P93" s="155"/>
      <c r="Q93" s="775">
        <f t="shared" si="2"/>
        <v>0</v>
      </c>
      <c r="R93" s="778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223"/>
      <c r="AF93" s="223"/>
      <c r="AG93" s="223"/>
      <c r="AH93" s="223"/>
      <c r="AI93" s="223"/>
      <c r="AJ93" s="223"/>
    </row>
    <row r="94" spans="1:36">
      <c r="A94" s="248" t="s">
        <v>1643</v>
      </c>
      <c r="B94" s="248"/>
      <c r="C94" s="248"/>
      <c r="D94" s="248"/>
      <c r="E94" s="248"/>
      <c r="F94" s="263"/>
      <c r="G94" s="263"/>
      <c r="H94" s="263"/>
      <c r="I94" s="775"/>
      <c r="J94" s="155"/>
      <c r="K94" s="155"/>
      <c r="L94" s="776"/>
      <c r="M94" s="155"/>
      <c r="N94" s="155"/>
      <c r="O94" s="155"/>
      <c r="P94" s="155"/>
      <c r="Q94" s="775">
        <f t="shared" si="2"/>
        <v>0</v>
      </c>
      <c r="R94" s="778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223"/>
      <c r="AF94" s="223"/>
      <c r="AG94" s="223"/>
      <c r="AH94" s="223"/>
      <c r="AI94" s="223"/>
      <c r="AJ94" s="223"/>
    </row>
    <row r="95" spans="1:36">
      <c r="A95" s="248" t="s">
        <v>1644</v>
      </c>
      <c r="B95" s="248"/>
      <c r="C95" s="248"/>
      <c r="D95" s="248"/>
      <c r="E95" s="248"/>
      <c r="F95" s="263"/>
      <c r="G95" s="263"/>
      <c r="H95" s="263"/>
      <c r="I95" s="775"/>
      <c r="J95" s="155"/>
      <c r="K95" s="155"/>
      <c r="L95" s="776"/>
      <c r="M95" s="155"/>
      <c r="N95" s="155"/>
      <c r="O95" s="155"/>
      <c r="P95" s="155"/>
      <c r="Q95" s="775">
        <f t="shared" si="2"/>
        <v>0</v>
      </c>
      <c r="R95" s="778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223"/>
      <c r="AF95" s="223"/>
      <c r="AG95" s="223"/>
      <c r="AH95" s="223"/>
      <c r="AI95" s="223"/>
      <c r="AJ95" s="223"/>
    </row>
    <row r="96" spans="1:36">
      <c r="A96" s="248" t="s">
        <v>1645</v>
      </c>
      <c r="B96" s="248"/>
      <c r="C96" s="248"/>
      <c r="D96" s="248"/>
      <c r="E96" s="248"/>
      <c r="F96" s="263"/>
      <c r="G96" s="263"/>
      <c r="H96" s="263"/>
      <c r="I96" s="775"/>
      <c r="J96" s="155"/>
      <c r="K96" s="155"/>
      <c r="L96" s="776"/>
      <c r="M96" s="155"/>
      <c r="N96" s="155"/>
      <c r="O96" s="155"/>
      <c r="P96" s="155"/>
      <c r="Q96" s="775">
        <f t="shared" si="2"/>
        <v>0</v>
      </c>
      <c r="R96" s="778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223"/>
      <c r="AF96" s="223"/>
      <c r="AG96" s="223"/>
      <c r="AH96" s="223"/>
      <c r="AI96" s="223"/>
      <c r="AJ96" s="223"/>
    </row>
    <row r="97" spans="1:36">
      <c r="A97" s="248" t="s">
        <v>3652</v>
      </c>
      <c r="B97" s="248"/>
      <c r="C97" s="248"/>
      <c r="D97" s="248"/>
      <c r="E97" s="248"/>
      <c r="F97" s="263"/>
      <c r="G97" s="263"/>
      <c r="H97" s="263"/>
      <c r="I97" s="775"/>
      <c r="J97" s="155"/>
      <c r="K97" s="155"/>
      <c r="L97" s="776"/>
      <c r="M97" s="155"/>
      <c r="N97" s="155"/>
      <c r="O97" s="155"/>
      <c r="P97" s="155"/>
      <c r="Q97" s="775">
        <f t="shared" si="2"/>
        <v>0</v>
      </c>
      <c r="R97" s="778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223"/>
      <c r="AF97" s="223"/>
      <c r="AG97" s="223"/>
      <c r="AH97" s="223"/>
      <c r="AI97" s="223"/>
      <c r="AJ97" s="223"/>
    </row>
    <row r="98" spans="1:36" ht="34.5">
      <c r="A98" s="788" t="s">
        <v>2678</v>
      </c>
      <c r="B98" s="248" t="s">
        <v>1646</v>
      </c>
      <c r="C98" s="154"/>
      <c r="D98" s="248" t="s">
        <v>1647</v>
      </c>
      <c r="E98" s="248" t="s">
        <v>471</v>
      </c>
      <c r="F98" s="248" t="s">
        <v>1648</v>
      </c>
      <c r="G98" s="248"/>
      <c r="H98" s="248"/>
      <c r="I98" s="775"/>
      <c r="J98" s="155"/>
      <c r="K98" s="155"/>
      <c r="L98" s="776"/>
      <c r="M98" s="155"/>
      <c r="N98" s="155"/>
      <c r="O98" s="155"/>
      <c r="P98" s="155"/>
      <c r="Q98" s="775">
        <f t="shared" si="2"/>
        <v>0</v>
      </c>
      <c r="R98" s="778" t="s">
        <v>1646</v>
      </c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223"/>
      <c r="AF98" s="223"/>
      <c r="AG98" s="223"/>
      <c r="AH98" s="223"/>
      <c r="AI98" s="223"/>
      <c r="AJ98" s="223"/>
    </row>
    <row r="99" spans="1:36">
      <c r="A99" s="248" t="s">
        <v>1649</v>
      </c>
      <c r="B99" s="248" t="s">
        <v>1650</v>
      </c>
      <c r="C99" s="154"/>
      <c r="D99" s="248"/>
      <c r="E99" s="248"/>
      <c r="F99" s="248" t="s">
        <v>3304</v>
      </c>
      <c r="G99" s="248"/>
      <c r="H99" s="248"/>
      <c r="I99" s="775"/>
      <c r="J99" s="155"/>
      <c r="K99" s="155"/>
      <c r="L99" s="776"/>
      <c r="M99" s="155"/>
      <c r="N99" s="155"/>
      <c r="O99" s="155"/>
      <c r="P99" s="155"/>
      <c r="Q99" s="775">
        <f t="shared" si="2"/>
        <v>0</v>
      </c>
      <c r="R99" s="778" t="s">
        <v>1650</v>
      </c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223"/>
      <c r="AF99" s="223"/>
      <c r="AG99" s="223"/>
      <c r="AH99" s="223"/>
      <c r="AI99" s="223"/>
      <c r="AJ99" s="223"/>
    </row>
    <row r="100" spans="1:36">
      <c r="A100" s="248" t="s">
        <v>1652</v>
      </c>
      <c r="B100" s="248" t="s">
        <v>1653</v>
      </c>
      <c r="C100" s="248"/>
      <c r="D100" s="248"/>
      <c r="E100" s="248"/>
      <c r="F100" s="263"/>
      <c r="G100" s="263"/>
      <c r="H100" s="263"/>
      <c r="I100" s="775"/>
      <c r="J100" s="155"/>
      <c r="K100" s="155"/>
      <c r="L100" s="776"/>
      <c r="M100" s="155"/>
      <c r="N100" s="155"/>
      <c r="O100" s="155"/>
      <c r="P100" s="155"/>
      <c r="Q100" s="775">
        <f t="shared" si="2"/>
        <v>0</v>
      </c>
      <c r="R100" s="778" t="s">
        <v>1653</v>
      </c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223"/>
      <c r="AF100" s="223"/>
      <c r="AG100" s="223"/>
      <c r="AH100" s="223"/>
      <c r="AI100" s="223"/>
      <c r="AJ100" s="223"/>
    </row>
    <row r="101" spans="1:36">
      <c r="A101" s="248" t="s">
        <v>1654</v>
      </c>
      <c r="B101" s="248" t="s">
        <v>1655</v>
      </c>
      <c r="C101" s="248"/>
      <c r="D101" s="248"/>
      <c r="E101" s="248"/>
      <c r="F101" s="263"/>
      <c r="G101" s="263"/>
      <c r="H101" s="263"/>
      <c r="I101" s="775"/>
      <c r="J101" s="155"/>
      <c r="K101" s="155"/>
      <c r="L101" s="776"/>
      <c r="M101" s="155"/>
      <c r="N101" s="155"/>
      <c r="O101" s="155"/>
      <c r="P101" s="155"/>
      <c r="Q101" s="775">
        <f t="shared" si="2"/>
        <v>0</v>
      </c>
      <c r="R101" s="778" t="s">
        <v>1655</v>
      </c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223"/>
      <c r="AF101" s="223"/>
      <c r="AG101" s="223"/>
      <c r="AH101" s="223"/>
      <c r="AI101" s="223"/>
      <c r="AJ101" s="223"/>
    </row>
    <row r="102" spans="1:36">
      <c r="A102" s="248" t="s">
        <v>1656</v>
      </c>
      <c r="B102" s="248"/>
      <c r="C102" s="248"/>
      <c r="D102" s="248"/>
      <c r="E102" s="248"/>
      <c r="F102" s="263"/>
      <c r="G102" s="263"/>
      <c r="H102" s="263"/>
      <c r="I102" s="775"/>
      <c r="J102" s="155"/>
      <c r="K102" s="155"/>
      <c r="L102" s="776"/>
      <c r="M102" s="155"/>
      <c r="N102" s="155"/>
      <c r="O102" s="155"/>
      <c r="P102" s="155"/>
      <c r="Q102" s="775">
        <f t="shared" si="2"/>
        <v>0</v>
      </c>
      <c r="R102" s="778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223"/>
      <c r="AF102" s="223"/>
      <c r="AG102" s="223"/>
      <c r="AH102" s="223"/>
      <c r="AI102" s="223"/>
      <c r="AJ102" s="223"/>
    </row>
    <row r="103" spans="1:36">
      <c r="A103" s="248" t="s">
        <v>1657</v>
      </c>
      <c r="B103" s="248"/>
      <c r="C103" s="248"/>
      <c r="D103" s="248"/>
      <c r="E103" s="248"/>
      <c r="F103" s="263"/>
      <c r="G103" s="263"/>
      <c r="H103" s="263"/>
      <c r="I103" s="775"/>
      <c r="J103" s="155"/>
      <c r="K103" s="155"/>
      <c r="L103" s="776"/>
      <c r="M103" s="155"/>
      <c r="N103" s="155"/>
      <c r="O103" s="155"/>
      <c r="P103" s="155"/>
      <c r="Q103" s="775">
        <f t="shared" si="2"/>
        <v>0</v>
      </c>
      <c r="R103" s="778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223"/>
      <c r="AF103" s="223"/>
      <c r="AG103" s="223"/>
      <c r="AH103" s="223"/>
      <c r="AI103" s="223"/>
      <c r="AJ103" s="223"/>
    </row>
    <row r="104" spans="1:36" ht="69">
      <c r="A104" s="248" t="s">
        <v>1658</v>
      </c>
      <c r="B104" s="248"/>
      <c r="C104" s="248"/>
      <c r="D104" s="248"/>
      <c r="E104" s="248"/>
      <c r="F104" s="263"/>
      <c r="G104" s="263"/>
      <c r="H104" s="263"/>
      <c r="I104" s="775"/>
      <c r="J104" s="155"/>
      <c r="K104" s="155"/>
      <c r="L104" s="776"/>
      <c r="M104" s="155"/>
      <c r="N104" s="155"/>
      <c r="O104" s="155"/>
      <c r="P104" s="155"/>
      <c r="Q104" s="775">
        <f t="shared" si="2"/>
        <v>0</v>
      </c>
      <c r="R104" s="778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223"/>
      <c r="AF104" s="223"/>
      <c r="AG104" s="223"/>
      <c r="AH104" s="223"/>
      <c r="AI104" s="223"/>
      <c r="AJ104" s="223"/>
    </row>
    <row r="105" spans="1:36">
      <c r="A105" s="248" t="s">
        <v>1659</v>
      </c>
      <c r="B105" s="248"/>
      <c r="C105" s="248"/>
      <c r="D105" s="248"/>
      <c r="E105" s="248"/>
      <c r="F105" s="263"/>
      <c r="G105" s="263"/>
      <c r="H105" s="263"/>
      <c r="I105" s="775"/>
      <c r="J105" s="155"/>
      <c r="K105" s="155"/>
      <c r="L105" s="776"/>
      <c r="M105" s="155"/>
      <c r="N105" s="155"/>
      <c r="O105" s="155"/>
      <c r="P105" s="155"/>
      <c r="Q105" s="775">
        <f t="shared" si="2"/>
        <v>0</v>
      </c>
      <c r="R105" s="778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223"/>
      <c r="AF105" s="223"/>
      <c r="AG105" s="223"/>
      <c r="AH105" s="223"/>
      <c r="AI105" s="223"/>
      <c r="AJ105" s="223"/>
    </row>
    <row r="106" spans="1:36">
      <c r="A106" s="248" t="s">
        <v>1660</v>
      </c>
      <c r="B106" s="248"/>
      <c r="C106" s="248"/>
      <c r="D106" s="248"/>
      <c r="E106" s="248"/>
      <c r="F106" s="263"/>
      <c r="G106" s="263"/>
      <c r="H106" s="263"/>
      <c r="I106" s="775"/>
      <c r="J106" s="155"/>
      <c r="K106" s="155"/>
      <c r="L106" s="776"/>
      <c r="M106" s="155"/>
      <c r="N106" s="155"/>
      <c r="O106" s="155"/>
      <c r="P106" s="155"/>
      <c r="Q106" s="775">
        <f t="shared" si="2"/>
        <v>0</v>
      </c>
      <c r="R106" s="778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223"/>
      <c r="AF106" s="223"/>
      <c r="AG106" s="223"/>
      <c r="AH106" s="223"/>
      <c r="AI106" s="223"/>
      <c r="AJ106" s="223"/>
    </row>
    <row r="107" spans="1:36">
      <c r="A107" s="248" t="s">
        <v>1661</v>
      </c>
      <c r="B107" s="248"/>
      <c r="C107" s="248"/>
      <c r="D107" s="248"/>
      <c r="E107" s="248"/>
      <c r="F107" s="263"/>
      <c r="G107" s="263"/>
      <c r="H107" s="263"/>
      <c r="I107" s="775"/>
      <c r="J107" s="155"/>
      <c r="K107" s="155"/>
      <c r="L107" s="776"/>
      <c r="M107" s="155"/>
      <c r="N107" s="155"/>
      <c r="O107" s="155"/>
      <c r="P107" s="155"/>
      <c r="Q107" s="775">
        <f t="shared" si="2"/>
        <v>0</v>
      </c>
      <c r="R107" s="778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223"/>
      <c r="AF107" s="223"/>
      <c r="AG107" s="223"/>
      <c r="AH107" s="223"/>
      <c r="AI107" s="223"/>
      <c r="AJ107" s="223"/>
    </row>
    <row r="108" spans="1:36">
      <c r="A108" s="248" t="s">
        <v>1662</v>
      </c>
      <c r="B108" s="248"/>
      <c r="C108" s="248"/>
      <c r="D108" s="248"/>
      <c r="E108" s="248"/>
      <c r="F108" s="263"/>
      <c r="G108" s="263"/>
      <c r="H108" s="263"/>
      <c r="I108" s="775"/>
      <c r="J108" s="155"/>
      <c r="K108" s="155"/>
      <c r="L108" s="776"/>
      <c r="M108" s="155"/>
      <c r="N108" s="155"/>
      <c r="O108" s="155"/>
      <c r="P108" s="155"/>
      <c r="Q108" s="775">
        <f t="shared" si="2"/>
        <v>0</v>
      </c>
      <c r="R108" s="778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223"/>
      <c r="AF108" s="223"/>
      <c r="AG108" s="223"/>
      <c r="AH108" s="223"/>
      <c r="AI108" s="223"/>
      <c r="AJ108" s="223"/>
    </row>
    <row r="109" spans="1:36">
      <c r="A109" s="248" t="s">
        <v>1663</v>
      </c>
      <c r="B109" s="248"/>
      <c r="C109" s="248"/>
      <c r="D109" s="248"/>
      <c r="E109" s="248"/>
      <c r="F109" s="263"/>
      <c r="G109" s="263"/>
      <c r="H109" s="263"/>
      <c r="I109" s="775"/>
      <c r="J109" s="155"/>
      <c r="K109" s="155"/>
      <c r="L109" s="776"/>
      <c r="M109" s="155"/>
      <c r="N109" s="155"/>
      <c r="O109" s="155"/>
      <c r="P109" s="155"/>
      <c r="Q109" s="775">
        <f t="shared" si="2"/>
        <v>0</v>
      </c>
      <c r="R109" s="778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223"/>
      <c r="AF109" s="223"/>
      <c r="AG109" s="223"/>
      <c r="AH109" s="223"/>
      <c r="AI109" s="223"/>
      <c r="AJ109" s="223"/>
    </row>
    <row r="110" spans="1:36" ht="51.75" customHeight="1">
      <c r="A110" s="248"/>
      <c r="B110" s="248"/>
      <c r="C110" s="248"/>
      <c r="D110" s="248"/>
      <c r="E110" s="248"/>
      <c r="F110" s="263"/>
      <c r="G110" s="263"/>
      <c r="H110" s="263"/>
      <c r="I110" s="775"/>
      <c r="J110" s="155"/>
      <c r="K110" s="155"/>
      <c r="L110" s="776"/>
      <c r="M110" s="155"/>
      <c r="N110" s="155"/>
      <c r="O110" s="155"/>
      <c r="P110" s="155"/>
      <c r="Q110" s="775"/>
      <c r="R110" s="778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223"/>
      <c r="AF110" s="223"/>
      <c r="AG110" s="223"/>
      <c r="AH110" s="223"/>
      <c r="AI110" s="223"/>
      <c r="AJ110" s="223"/>
    </row>
    <row r="111" spans="1:36" ht="34.5" customHeight="1">
      <c r="A111" s="788" t="s">
        <v>2679</v>
      </c>
      <c r="B111" s="790" t="s">
        <v>1667</v>
      </c>
      <c r="C111" s="154"/>
      <c r="D111" s="248" t="s">
        <v>1647</v>
      </c>
      <c r="E111" s="248" t="s">
        <v>471</v>
      </c>
      <c r="F111" s="248" t="s">
        <v>1668</v>
      </c>
      <c r="G111" s="248"/>
      <c r="H111" s="248"/>
      <c r="I111" s="775"/>
      <c r="J111" s="155"/>
      <c r="K111" s="155"/>
      <c r="L111" s="776"/>
      <c r="M111" s="155"/>
      <c r="N111" s="155"/>
      <c r="O111" s="155"/>
      <c r="P111" s="155"/>
      <c r="Q111" s="775">
        <f t="shared" si="2"/>
        <v>0</v>
      </c>
      <c r="R111" s="778" t="s">
        <v>1667</v>
      </c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223"/>
      <c r="AF111" s="223"/>
      <c r="AG111" s="223"/>
      <c r="AH111" s="223"/>
      <c r="AI111" s="223"/>
      <c r="AJ111" s="223"/>
    </row>
    <row r="112" spans="1:36" ht="39.75" customHeight="1">
      <c r="A112" s="248" t="s">
        <v>1669</v>
      </c>
      <c r="B112" s="790" t="s">
        <v>1670</v>
      </c>
      <c r="C112" s="154"/>
      <c r="D112" s="248"/>
      <c r="E112" s="248"/>
      <c r="F112" s="248" t="s">
        <v>1651</v>
      </c>
      <c r="G112" s="248"/>
      <c r="H112" s="248"/>
      <c r="I112" s="775"/>
      <c r="J112" s="155"/>
      <c r="K112" s="155"/>
      <c r="L112" s="776"/>
      <c r="M112" s="155"/>
      <c r="N112" s="155"/>
      <c r="O112" s="155"/>
      <c r="P112" s="155"/>
      <c r="Q112" s="775">
        <f t="shared" si="2"/>
        <v>0</v>
      </c>
      <c r="R112" s="778" t="s">
        <v>1670</v>
      </c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223"/>
      <c r="AF112" s="223"/>
      <c r="AG112" s="223"/>
      <c r="AH112" s="223"/>
      <c r="AI112" s="223"/>
      <c r="AJ112" s="223"/>
    </row>
    <row r="113" spans="1:36" ht="34.5">
      <c r="A113" s="248" t="s">
        <v>1671</v>
      </c>
      <c r="B113" s="248"/>
      <c r="C113" s="248"/>
      <c r="D113" s="248"/>
      <c r="E113" s="248"/>
      <c r="F113" s="263"/>
      <c r="G113" s="263"/>
      <c r="H113" s="263"/>
      <c r="I113" s="775"/>
      <c r="J113" s="155"/>
      <c r="K113" s="155"/>
      <c r="L113" s="776"/>
      <c r="M113" s="155"/>
      <c r="N113" s="155"/>
      <c r="O113" s="155"/>
      <c r="P113" s="155"/>
      <c r="Q113" s="775">
        <f t="shared" si="2"/>
        <v>0</v>
      </c>
      <c r="R113" s="778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223"/>
      <c r="AF113" s="223"/>
      <c r="AG113" s="223"/>
      <c r="AH113" s="223"/>
      <c r="AI113" s="223"/>
      <c r="AJ113" s="223"/>
    </row>
    <row r="114" spans="1:36">
      <c r="A114" s="248" t="s">
        <v>1672</v>
      </c>
      <c r="B114" s="248"/>
      <c r="C114" s="248"/>
      <c r="D114" s="248"/>
      <c r="E114" s="248"/>
      <c r="F114" s="263"/>
      <c r="G114" s="263"/>
      <c r="H114" s="263"/>
      <c r="I114" s="775"/>
      <c r="J114" s="155"/>
      <c r="K114" s="155"/>
      <c r="L114" s="776"/>
      <c r="M114" s="155"/>
      <c r="N114" s="155"/>
      <c r="O114" s="155"/>
      <c r="P114" s="155"/>
      <c r="Q114" s="775">
        <f t="shared" si="2"/>
        <v>0</v>
      </c>
      <c r="R114" s="778" t="s">
        <v>1665</v>
      </c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223"/>
      <c r="AF114" s="223"/>
      <c r="AG114" s="223"/>
      <c r="AH114" s="223"/>
      <c r="AI114" s="223"/>
      <c r="AJ114" s="223"/>
    </row>
    <row r="115" spans="1:36" ht="34.5">
      <c r="A115" s="248" t="s">
        <v>1673</v>
      </c>
      <c r="B115" s="248"/>
      <c r="C115" s="248"/>
      <c r="D115" s="248"/>
      <c r="E115" s="248"/>
      <c r="F115" s="263"/>
      <c r="G115" s="263"/>
      <c r="H115" s="263"/>
      <c r="I115" s="775"/>
      <c r="J115" s="155"/>
      <c r="K115" s="155"/>
      <c r="L115" s="776"/>
      <c r="M115" s="155"/>
      <c r="N115" s="155"/>
      <c r="O115" s="155"/>
      <c r="P115" s="155"/>
      <c r="Q115" s="775">
        <f t="shared" si="2"/>
        <v>0</v>
      </c>
      <c r="R115" s="778" t="s">
        <v>1666</v>
      </c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223"/>
      <c r="AF115" s="223"/>
      <c r="AG115" s="223"/>
      <c r="AH115" s="223"/>
      <c r="AI115" s="223"/>
      <c r="AJ115" s="223"/>
    </row>
    <row r="116" spans="1:36" ht="39" customHeight="1">
      <c r="A116" s="788" t="s">
        <v>2680</v>
      </c>
      <c r="B116" s="790" t="s">
        <v>1674</v>
      </c>
      <c r="C116" s="154"/>
      <c r="D116" s="248" t="s">
        <v>1647</v>
      </c>
      <c r="E116" s="248" t="s">
        <v>2672</v>
      </c>
      <c r="F116" s="248" t="s">
        <v>1668</v>
      </c>
      <c r="G116" s="248"/>
      <c r="H116" s="248"/>
      <c r="I116" s="775"/>
      <c r="J116" s="155"/>
      <c r="K116" s="155"/>
      <c r="L116" s="776">
        <v>5000</v>
      </c>
      <c r="M116" s="155"/>
      <c r="N116" s="155"/>
      <c r="O116" s="155"/>
      <c r="P116" s="155"/>
      <c r="Q116" s="775">
        <f t="shared" si="2"/>
        <v>5000</v>
      </c>
      <c r="R116" s="778" t="s">
        <v>1674</v>
      </c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223"/>
      <c r="AF116" s="223"/>
      <c r="AG116" s="223"/>
      <c r="AH116" s="223"/>
      <c r="AI116" s="223"/>
      <c r="AJ116" s="223"/>
    </row>
    <row r="117" spans="1:36" ht="39.75" customHeight="1">
      <c r="A117" s="248" t="s">
        <v>1675</v>
      </c>
      <c r="B117" s="790" t="s">
        <v>1676</v>
      </c>
      <c r="C117" s="154"/>
      <c r="D117" s="248"/>
      <c r="E117" s="248" t="s">
        <v>2673</v>
      </c>
      <c r="F117" s="248" t="s">
        <v>1651</v>
      </c>
      <c r="G117" s="248"/>
      <c r="H117" s="248"/>
      <c r="I117" s="775"/>
      <c r="J117" s="155"/>
      <c r="K117" s="155"/>
      <c r="L117" s="776">
        <v>4000</v>
      </c>
      <c r="M117" s="155"/>
      <c r="N117" s="155"/>
      <c r="O117" s="155"/>
      <c r="P117" s="155"/>
      <c r="Q117" s="775">
        <f t="shared" si="2"/>
        <v>4000</v>
      </c>
      <c r="R117" s="778" t="s">
        <v>1676</v>
      </c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223"/>
      <c r="AF117" s="223"/>
      <c r="AG117" s="223"/>
      <c r="AH117" s="223"/>
      <c r="AI117" s="223"/>
      <c r="AJ117" s="223"/>
    </row>
    <row r="118" spans="1:36" ht="16.5" customHeight="1">
      <c r="A118" s="248"/>
      <c r="B118" s="790" t="s">
        <v>1677</v>
      </c>
      <c r="C118" s="154"/>
      <c r="D118" s="248"/>
      <c r="E118" s="248" t="s">
        <v>3306</v>
      </c>
      <c r="F118" s="248"/>
      <c r="G118" s="248"/>
      <c r="H118" s="248"/>
      <c r="I118" s="775"/>
      <c r="J118" s="155"/>
      <c r="K118" s="155"/>
      <c r="L118" s="776">
        <v>5000</v>
      </c>
      <c r="M118" s="155"/>
      <c r="N118" s="155"/>
      <c r="O118" s="155"/>
      <c r="P118" s="155"/>
      <c r="Q118" s="775">
        <f t="shared" si="2"/>
        <v>5000</v>
      </c>
      <c r="R118" s="778" t="s">
        <v>1677</v>
      </c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223"/>
      <c r="AF118" s="223"/>
      <c r="AG118" s="223"/>
      <c r="AH118" s="223"/>
      <c r="AI118" s="223"/>
      <c r="AJ118" s="223"/>
    </row>
    <row r="119" spans="1:36" ht="51.75">
      <c r="A119" s="248"/>
      <c r="B119" s="248"/>
      <c r="C119" s="154"/>
      <c r="D119" s="248"/>
      <c r="E119" s="248" t="s">
        <v>2674</v>
      </c>
      <c r="F119" s="248"/>
      <c r="G119" s="248"/>
      <c r="H119" s="248"/>
      <c r="I119" s="775"/>
      <c r="J119" s="155"/>
      <c r="K119" s="155"/>
      <c r="L119" s="776">
        <v>18000</v>
      </c>
      <c r="M119" s="155"/>
      <c r="N119" s="155"/>
      <c r="O119" s="155"/>
      <c r="P119" s="155"/>
      <c r="Q119" s="775">
        <f t="shared" si="2"/>
        <v>18000</v>
      </c>
      <c r="R119" s="778" t="s">
        <v>1664</v>
      </c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223"/>
      <c r="AF119" s="223"/>
      <c r="AG119" s="223"/>
      <c r="AH119" s="223"/>
      <c r="AI119" s="223"/>
      <c r="AJ119" s="223"/>
    </row>
    <row r="120" spans="1:36" ht="51.75">
      <c r="A120" s="788" t="s">
        <v>2681</v>
      </c>
      <c r="B120" s="248" t="s">
        <v>1678</v>
      </c>
      <c r="C120" s="154"/>
      <c r="D120" s="248" t="s">
        <v>1647</v>
      </c>
      <c r="E120" s="248" t="s">
        <v>471</v>
      </c>
      <c r="F120" s="248" t="s">
        <v>1679</v>
      </c>
      <c r="G120" s="248"/>
      <c r="H120" s="248"/>
      <c r="I120" s="775"/>
      <c r="J120" s="155"/>
      <c r="K120" s="155"/>
      <c r="L120" s="776"/>
      <c r="M120" s="155"/>
      <c r="N120" s="155"/>
      <c r="O120" s="155"/>
      <c r="P120" s="155"/>
      <c r="Q120" s="775">
        <f t="shared" si="2"/>
        <v>0</v>
      </c>
      <c r="R120" s="778" t="s">
        <v>1678</v>
      </c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223"/>
      <c r="AF120" s="223"/>
      <c r="AG120" s="223"/>
      <c r="AH120" s="223"/>
      <c r="AI120" s="223"/>
      <c r="AJ120" s="223"/>
    </row>
    <row r="121" spans="1:36" ht="34.5">
      <c r="A121" s="248" t="s">
        <v>1680</v>
      </c>
      <c r="B121" s="790" t="s">
        <v>1681</v>
      </c>
      <c r="C121" s="154"/>
      <c r="D121" s="248"/>
      <c r="E121" s="248"/>
      <c r="F121" s="248"/>
      <c r="G121" s="248"/>
      <c r="H121" s="248"/>
      <c r="I121" s="775"/>
      <c r="J121" s="155"/>
      <c r="K121" s="155"/>
      <c r="L121" s="776"/>
      <c r="M121" s="155"/>
      <c r="N121" s="155"/>
      <c r="O121" s="155"/>
      <c r="P121" s="155"/>
      <c r="Q121" s="775">
        <f t="shared" si="2"/>
        <v>0</v>
      </c>
      <c r="R121" s="778" t="s">
        <v>1681</v>
      </c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223"/>
      <c r="AF121" s="223"/>
      <c r="AG121" s="223"/>
      <c r="AH121" s="223"/>
      <c r="AI121" s="223"/>
      <c r="AJ121" s="223"/>
    </row>
    <row r="122" spans="1:36" ht="57" customHeight="1">
      <c r="A122" s="248"/>
      <c r="B122" s="790"/>
      <c r="C122" s="154"/>
      <c r="D122" s="248"/>
      <c r="E122" s="248"/>
      <c r="F122" s="248"/>
      <c r="G122" s="248"/>
      <c r="H122" s="248"/>
      <c r="I122" s="775"/>
      <c r="J122" s="155"/>
      <c r="K122" s="155"/>
      <c r="L122" s="776"/>
      <c r="M122" s="155"/>
      <c r="N122" s="155"/>
      <c r="O122" s="155"/>
      <c r="P122" s="155"/>
      <c r="Q122" s="775"/>
      <c r="R122" s="778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223"/>
      <c r="AF122" s="223"/>
      <c r="AG122" s="223"/>
      <c r="AH122" s="223"/>
      <c r="AI122" s="223"/>
      <c r="AJ122" s="223"/>
    </row>
    <row r="123" spans="1:36" ht="51.75">
      <c r="A123" s="788" t="s">
        <v>2682</v>
      </c>
      <c r="B123" s="248" t="s">
        <v>1682</v>
      </c>
      <c r="C123" s="154"/>
      <c r="D123" s="248" t="s">
        <v>1683</v>
      </c>
      <c r="E123" s="248" t="s">
        <v>1684</v>
      </c>
      <c r="F123" s="248" t="s">
        <v>1685</v>
      </c>
      <c r="G123" s="248"/>
      <c r="H123" s="248"/>
      <c r="I123" s="775"/>
      <c r="J123" s="155"/>
      <c r="K123" s="155"/>
      <c r="L123" s="776">
        <v>4200</v>
      </c>
      <c r="M123" s="155"/>
      <c r="N123" s="155"/>
      <c r="O123" s="155"/>
      <c r="P123" s="155"/>
      <c r="Q123" s="775">
        <f t="shared" si="2"/>
        <v>4200</v>
      </c>
      <c r="R123" s="778" t="s">
        <v>1682</v>
      </c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223"/>
      <c r="AF123" s="223"/>
      <c r="AG123" s="223"/>
      <c r="AH123" s="223"/>
      <c r="AI123" s="223"/>
      <c r="AJ123" s="223"/>
    </row>
    <row r="124" spans="1:36" ht="51.75">
      <c r="A124" s="248" t="s">
        <v>1686</v>
      </c>
      <c r="B124" s="248" t="s">
        <v>1687</v>
      </c>
      <c r="C124" s="154"/>
      <c r="D124" s="248"/>
      <c r="E124" s="248" t="s">
        <v>1688</v>
      </c>
      <c r="F124" s="248" t="s">
        <v>1689</v>
      </c>
      <c r="G124" s="248"/>
      <c r="H124" s="248"/>
      <c r="I124" s="775"/>
      <c r="J124" s="155"/>
      <c r="K124" s="155"/>
      <c r="L124" s="776">
        <v>80000</v>
      </c>
      <c r="M124" s="155"/>
      <c r="N124" s="155"/>
      <c r="O124" s="155"/>
      <c r="P124" s="155"/>
      <c r="Q124" s="775">
        <f t="shared" si="2"/>
        <v>80000</v>
      </c>
      <c r="R124" s="778" t="s">
        <v>1687</v>
      </c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223"/>
      <c r="AF124" s="223"/>
      <c r="AG124" s="223"/>
      <c r="AH124" s="223"/>
      <c r="AI124" s="223"/>
      <c r="AJ124" s="223"/>
    </row>
    <row r="125" spans="1:36" ht="51.75">
      <c r="A125" s="248" t="s">
        <v>1690</v>
      </c>
      <c r="B125" s="791"/>
      <c r="C125" s="154"/>
      <c r="D125" s="248"/>
      <c r="E125" s="248" t="s">
        <v>1691</v>
      </c>
      <c r="F125" s="248"/>
      <c r="G125" s="248"/>
      <c r="H125" s="248"/>
      <c r="I125" s="775"/>
      <c r="J125" s="155"/>
      <c r="K125" s="155"/>
      <c r="L125" s="776">
        <v>10500</v>
      </c>
      <c r="M125" s="155"/>
      <c r="N125" s="155"/>
      <c r="O125" s="155"/>
      <c r="P125" s="155"/>
      <c r="Q125" s="775">
        <f t="shared" si="2"/>
        <v>10500</v>
      </c>
      <c r="R125" s="792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223"/>
      <c r="AF125" s="223"/>
      <c r="AG125" s="223"/>
      <c r="AH125" s="223"/>
      <c r="AI125" s="223"/>
      <c r="AJ125" s="223"/>
    </row>
    <row r="126" spans="1:36" ht="69">
      <c r="A126" s="248" t="s">
        <v>1692</v>
      </c>
      <c r="B126" s="248" t="s">
        <v>1693</v>
      </c>
      <c r="C126" s="154"/>
      <c r="D126" s="248" t="s">
        <v>1683</v>
      </c>
      <c r="E126" s="248" t="s">
        <v>1694</v>
      </c>
      <c r="F126" s="248" t="s">
        <v>1685</v>
      </c>
      <c r="G126" s="248"/>
      <c r="H126" s="248"/>
      <c r="I126" s="775"/>
      <c r="J126" s="155"/>
      <c r="K126" s="155"/>
      <c r="L126" s="776"/>
      <c r="M126" s="155"/>
      <c r="N126" s="155"/>
      <c r="O126" s="155"/>
      <c r="P126" s="155"/>
      <c r="Q126" s="775">
        <f t="shared" si="2"/>
        <v>0</v>
      </c>
      <c r="R126" s="778" t="s">
        <v>1693</v>
      </c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223"/>
      <c r="AF126" s="223"/>
      <c r="AG126" s="223"/>
      <c r="AH126" s="223"/>
      <c r="AI126" s="223"/>
      <c r="AJ126" s="223"/>
    </row>
    <row r="127" spans="1:36" ht="51.75" customHeight="1">
      <c r="A127" s="248" t="s">
        <v>1695</v>
      </c>
      <c r="B127" s="248"/>
      <c r="C127" s="154"/>
      <c r="D127" s="248"/>
      <c r="E127" s="248" t="s">
        <v>57</v>
      </c>
      <c r="F127" s="248" t="s">
        <v>1689</v>
      </c>
      <c r="G127" s="248"/>
      <c r="H127" s="248"/>
      <c r="I127" s="775"/>
      <c r="J127" s="155"/>
      <c r="K127" s="155"/>
      <c r="L127" s="776"/>
      <c r="M127" s="155"/>
      <c r="N127" s="155"/>
      <c r="O127" s="155"/>
      <c r="P127" s="155"/>
      <c r="Q127" s="775">
        <f t="shared" si="2"/>
        <v>0</v>
      </c>
      <c r="R127" s="778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223"/>
      <c r="AF127" s="223"/>
      <c r="AG127" s="223"/>
      <c r="AH127" s="223"/>
      <c r="AI127" s="223"/>
      <c r="AJ127" s="223"/>
    </row>
    <row r="128" spans="1:36" ht="33.75" customHeight="1">
      <c r="A128" s="248" t="s">
        <v>1696</v>
      </c>
      <c r="B128" s="248"/>
      <c r="C128" s="154"/>
      <c r="D128" s="248" t="s">
        <v>1683</v>
      </c>
      <c r="E128" s="248"/>
      <c r="F128" s="248" t="s">
        <v>1685</v>
      </c>
      <c r="G128" s="248"/>
      <c r="H128" s="248"/>
      <c r="I128" s="775"/>
      <c r="J128" s="155"/>
      <c r="K128" s="155"/>
      <c r="L128" s="776"/>
      <c r="M128" s="155"/>
      <c r="N128" s="155"/>
      <c r="O128" s="155"/>
      <c r="P128" s="155"/>
      <c r="Q128" s="775">
        <f t="shared" si="2"/>
        <v>0</v>
      </c>
      <c r="R128" s="778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223"/>
      <c r="AF128" s="223"/>
      <c r="AG128" s="223"/>
      <c r="AH128" s="223"/>
      <c r="AI128" s="223"/>
      <c r="AJ128" s="223"/>
    </row>
    <row r="129" spans="1:36" ht="34.5" customHeight="1">
      <c r="A129" s="248"/>
      <c r="B129" s="248"/>
      <c r="C129" s="154"/>
      <c r="D129" s="248"/>
      <c r="E129" s="248"/>
      <c r="F129" s="248" t="s">
        <v>3305</v>
      </c>
      <c r="G129" s="248"/>
      <c r="H129" s="248"/>
      <c r="I129" s="775"/>
      <c r="J129" s="155"/>
      <c r="K129" s="155"/>
      <c r="L129" s="776"/>
      <c r="M129" s="155"/>
      <c r="N129" s="155"/>
      <c r="O129" s="155"/>
      <c r="P129" s="155"/>
      <c r="Q129" s="775">
        <f t="shared" si="2"/>
        <v>0</v>
      </c>
      <c r="R129" s="778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223"/>
      <c r="AF129" s="223"/>
      <c r="AG129" s="223"/>
      <c r="AH129" s="223"/>
      <c r="AI129" s="223"/>
      <c r="AJ129" s="223"/>
    </row>
    <row r="130" spans="1:36" ht="20.25" customHeight="1">
      <c r="A130" s="773"/>
      <c r="B130" s="773"/>
      <c r="C130" s="154"/>
      <c r="D130" s="773"/>
      <c r="E130" s="773"/>
      <c r="F130" s="773"/>
      <c r="G130" s="773"/>
      <c r="H130" s="773"/>
      <c r="I130" s="775"/>
      <c r="J130" s="155"/>
      <c r="K130" s="155"/>
      <c r="L130" s="776"/>
      <c r="M130" s="155"/>
      <c r="N130" s="155"/>
      <c r="O130" s="155"/>
      <c r="P130" s="155"/>
      <c r="Q130" s="775"/>
      <c r="R130" s="778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223"/>
      <c r="AF130" s="223"/>
      <c r="AG130" s="223"/>
      <c r="AH130" s="223"/>
      <c r="AI130" s="223"/>
      <c r="AJ130" s="223"/>
    </row>
    <row r="131" spans="1:36" ht="20.25" customHeight="1">
      <c r="A131" s="773"/>
      <c r="B131" s="773"/>
      <c r="C131" s="154"/>
      <c r="D131" s="773"/>
      <c r="E131" s="773"/>
      <c r="F131" s="773"/>
      <c r="G131" s="773"/>
      <c r="H131" s="773"/>
      <c r="I131" s="775"/>
      <c r="J131" s="155"/>
      <c r="K131" s="155"/>
      <c r="L131" s="776"/>
      <c r="M131" s="155"/>
      <c r="N131" s="155"/>
      <c r="O131" s="155"/>
      <c r="P131" s="155"/>
      <c r="Q131" s="775"/>
      <c r="R131" s="778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223"/>
      <c r="AF131" s="223"/>
      <c r="AG131" s="223"/>
      <c r="AH131" s="223"/>
      <c r="AI131" s="223"/>
      <c r="AJ131" s="223"/>
    </row>
    <row r="132" spans="1:36" ht="20.25" customHeight="1">
      <c r="A132" s="773"/>
      <c r="B132" s="773"/>
      <c r="C132" s="154"/>
      <c r="D132" s="773"/>
      <c r="E132" s="773"/>
      <c r="F132" s="773"/>
      <c r="G132" s="773"/>
      <c r="H132" s="773"/>
      <c r="I132" s="775"/>
      <c r="J132" s="155"/>
      <c r="K132" s="155"/>
      <c r="L132" s="776"/>
      <c r="M132" s="155"/>
      <c r="N132" s="155"/>
      <c r="O132" s="155"/>
      <c r="P132" s="155"/>
      <c r="Q132" s="775"/>
      <c r="R132" s="778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223"/>
      <c r="AF132" s="223"/>
      <c r="AG132" s="223"/>
      <c r="AH132" s="223"/>
      <c r="AI132" s="223"/>
      <c r="AJ132" s="223"/>
    </row>
    <row r="133" spans="1:36" ht="20.25" customHeight="1">
      <c r="A133" s="773"/>
      <c r="B133" s="773"/>
      <c r="C133" s="154"/>
      <c r="D133" s="773"/>
      <c r="E133" s="773"/>
      <c r="F133" s="773"/>
      <c r="G133" s="773"/>
      <c r="H133" s="773"/>
      <c r="I133" s="775"/>
      <c r="J133" s="155"/>
      <c r="K133" s="155"/>
      <c r="L133" s="776"/>
      <c r="M133" s="155"/>
      <c r="N133" s="155"/>
      <c r="O133" s="155"/>
      <c r="P133" s="155"/>
      <c r="Q133" s="775"/>
      <c r="R133" s="778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223"/>
      <c r="AF133" s="223"/>
      <c r="AG133" s="223"/>
      <c r="AH133" s="223"/>
      <c r="AI133" s="223"/>
      <c r="AJ133" s="223"/>
    </row>
    <row r="134" spans="1:36">
      <c r="A134" s="1953" t="s">
        <v>934</v>
      </c>
      <c r="B134" s="1953"/>
      <c r="C134" s="1953"/>
      <c r="D134" s="1953"/>
      <c r="E134" s="159">
        <f>Q134</f>
        <v>874600</v>
      </c>
      <c r="F134" s="263"/>
      <c r="G134" s="160">
        <f>SUM(G15:G129)</f>
        <v>0</v>
      </c>
      <c r="H134" s="160">
        <f>SUM(H15:H129)</f>
        <v>0</v>
      </c>
      <c r="I134" s="160">
        <f>SUM(I15:I129)</f>
        <v>0</v>
      </c>
      <c r="J134" s="160">
        <f t="shared" ref="J134:P134" si="3">SUM(J15:J129)</f>
        <v>0</v>
      </c>
      <c r="K134" s="160">
        <f t="shared" si="3"/>
        <v>0</v>
      </c>
      <c r="L134" s="166">
        <f t="shared" si="3"/>
        <v>874600</v>
      </c>
      <c r="M134" s="160">
        <f t="shared" si="3"/>
        <v>0</v>
      </c>
      <c r="N134" s="160">
        <f t="shared" si="3"/>
        <v>0</v>
      </c>
      <c r="O134" s="160">
        <f t="shared" si="3"/>
        <v>0</v>
      </c>
      <c r="P134" s="160">
        <f t="shared" si="3"/>
        <v>0</v>
      </c>
      <c r="Q134" s="161">
        <f>SUM(Q15:Q129)</f>
        <v>874600</v>
      </c>
      <c r="R134" s="282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223"/>
      <c r="AF134" s="223"/>
      <c r="AG134" s="223"/>
      <c r="AH134" s="223"/>
      <c r="AI134" s="223"/>
      <c r="AJ134" s="223"/>
    </row>
    <row r="135" spans="1:36" ht="15" customHeight="1">
      <c r="E135" s="150"/>
      <c r="F135" s="577"/>
      <c r="G135" s="577"/>
      <c r="H135" s="577"/>
      <c r="I135" s="578"/>
      <c r="J135" s="579"/>
      <c r="K135" s="579"/>
      <c r="L135" s="579"/>
      <c r="M135" s="579"/>
      <c r="N135" s="579"/>
      <c r="O135" s="579"/>
      <c r="P135" s="579"/>
      <c r="Q135" s="580"/>
    </row>
    <row r="136" spans="1:36">
      <c r="A136" s="581" t="s">
        <v>818</v>
      </c>
      <c r="B136" s="1952" t="s">
        <v>779</v>
      </c>
      <c r="C136" s="1952"/>
      <c r="D136" s="1952"/>
      <c r="F136" s="348"/>
      <c r="H136" s="348" t="s">
        <v>780</v>
      </c>
      <c r="I136" s="581"/>
      <c r="J136" s="62"/>
      <c r="K136" s="62"/>
      <c r="L136" s="62"/>
      <c r="M136" s="62"/>
      <c r="N136" s="62"/>
      <c r="O136" s="62"/>
      <c r="P136" s="62"/>
      <c r="Q136" s="62"/>
      <c r="R136" s="62"/>
    </row>
    <row r="137" spans="1:36">
      <c r="A137" s="305" t="s">
        <v>1697</v>
      </c>
      <c r="B137" s="349"/>
      <c r="C137" s="349"/>
      <c r="E137" s="583" t="s">
        <v>3357</v>
      </c>
      <c r="F137" s="348"/>
      <c r="I137" s="348" t="s">
        <v>3354</v>
      </c>
      <c r="J137" s="62"/>
      <c r="K137" s="62"/>
      <c r="L137" s="62"/>
      <c r="M137" s="62"/>
      <c r="N137" s="62"/>
      <c r="O137" s="62"/>
      <c r="P137" s="62"/>
      <c r="Q137" s="62"/>
      <c r="R137" s="62"/>
    </row>
    <row r="138" spans="1:36">
      <c r="A138" s="305" t="s">
        <v>1698</v>
      </c>
      <c r="B138" s="349"/>
      <c r="C138" s="349"/>
      <c r="E138" s="348" t="s">
        <v>3353</v>
      </c>
      <c r="F138" s="348"/>
      <c r="I138" s="348" t="s">
        <v>2566</v>
      </c>
      <c r="J138" s="62"/>
      <c r="K138" s="62"/>
      <c r="L138" s="62"/>
      <c r="M138" s="62"/>
      <c r="N138" s="62"/>
      <c r="O138" s="62"/>
      <c r="P138" s="62"/>
      <c r="Q138" s="62"/>
      <c r="R138" s="62"/>
    </row>
    <row r="139" spans="1:36" s="143" customFormat="1" ht="15.75" customHeight="1">
      <c r="A139" s="584"/>
      <c r="C139" s="584"/>
      <c r="E139" s="585" t="s">
        <v>3356</v>
      </c>
      <c r="F139" s="584"/>
      <c r="H139" s="584"/>
      <c r="I139" s="585" t="s">
        <v>3355</v>
      </c>
      <c r="S139" s="256"/>
      <c r="T139" s="256"/>
      <c r="U139" s="256"/>
      <c r="V139" s="256"/>
      <c r="W139" s="256"/>
      <c r="X139" s="256"/>
      <c r="Y139" s="256"/>
      <c r="Z139" s="256"/>
      <c r="AA139" s="256"/>
      <c r="AB139" s="256"/>
      <c r="AC139" s="256"/>
      <c r="AD139" s="256"/>
      <c r="AE139" s="380"/>
      <c r="AF139" s="380"/>
      <c r="AG139" s="380"/>
      <c r="AH139" s="380"/>
      <c r="AI139" s="380"/>
      <c r="AJ139" s="380"/>
    </row>
    <row r="140" spans="1:36">
      <c r="A140" s="305"/>
      <c r="F140" s="577"/>
      <c r="G140" s="577"/>
      <c r="H140" s="577"/>
    </row>
    <row r="141" spans="1:36">
      <c r="F141" s="577"/>
      <c r="G141" s="577"/>
      <c r="H141" s="577"/>
    </row>
    <row r="142" spans="1:36">
      <c r="F142" s="577"/>
      <c r="G142" s="577"/>
      <c r="H142" s="577"/>
    </row>
    <row r="143" spans="1:36">
      <c r="F143" s="577"/>
      <c r="G143" s="577"/>
      <c r="H143" s="577"/>
    </row>
    <row r="144" spans="1:36">
      <c r="F144" s="577"/>
      <c r="G144" s="577"/>
      <c r="H144" s="577"/>
    </row>
    <row r="145" spans="6:8">
      <c r="F145" s="577"/>
      <c r="G145" s="577"/>
      <c r="H145" s="577"/>
    </row>
    <row r="146" spans="6:8">
      <c r="F146" s="577"/>
      <c r="G146" s="577"/>
      <c r="H146" s="577"/>
    </row>
    <row r="147" spans="6:8">
      <c r="F147" s="577"/>
      <c r="G147" s="577"/>
      <c r="H147" s="577"/>
    </row>
    <row r="148" spans="6:8">
      <c r="F148" s="577"/>
      <c r="G148" s="577"/>
      <c r="H148" s="577"/>
    </row>
    <row r="149" spans="6:8">
      <c r="F149" s="577"/>
      <c r="G149" s="577"/>
      <c r="H149" s="577"/>
    </row>
    <row r="150" spans="6:8">
      <c r="F150" s="577"/>
      <c r="G150" s="577"/>
      <c r="H150" s="577"/>
    </row>
    <row r="151" spans="6:8">
      <c r="F151" s="577"/>
      <c r="G151" s="577"/>
      <c r="H151" s="577"/>
    </row>
    <row r="152" spans="6:8">
      <c r="F152" s="577"/>
      <c r="G152" s="577"/>
      <c r="H152" s="577"/>
    </row>
    <row r="153" spans="6:8">
      <c r="F153" s="577"/>
      <c r="G153" s="577"/>
      <c r="H153" s="577"/>
    </row>
    <row r="154" spans="6:8">
      <c r="F154" s="577"/>
      <c r="G154" s="577"/>
      <c r="H154" s="577"/>
    </row>
    <row r="155" spans="6:8">
      <c r="F155" s="577"/>
      <c r="G155" s="577"/>
      <c r="H155" s="577"/>
    </row>
    <row r="156" spans="6:8">
      <c r="F156" s="577"/>
      <c r="G156" s="577"/>
      <c r="H156" s="577"/>
    </row>
    <row r="157" spans="6:8">
      <c r="F157" s="577"/>
      <c r="G157" s="577"/>
      <c r="H157" s="577"/>
    </row>
    <row r="158" spans="6:8">
      <c r="F158" s="577"/>
      <c r="G158" s="577"/>
      <c r="H158" s="577"/>
    </row>
    <row r="159" spans="6:8">
      <c r="F159" s="577"/>
      <c r="G159" s="577"/>
      <c r="H159" s="577"/>
    </row>
    <row r="160" spans="6:8">
      <c r="F160" s="577"/>
      <c r="G160" s="577"/>
      <c r="H160" s="577"/>
    </row>
    <row r="161" spans="6:8">
      <c r="F161" s="577"/>
      <c r="G161" s="577"/>
      <c r="H161" s="577"/>
    </row>
    <row r="162" spans="6:8">
      <c r="F162" s="577"/>
      <c r="G162" s="577"/>
      <c r="H162" s="577"/>
    </row>
    <row r="163" spans="6:8">
      <c r="F163" s="577"/>
      <c r="G163" s="577"/>
      <c r="H163" s="577"/>
    </row>
    <row r="164" spans="6:8">
      <c r="F164" s="577"/>
      <c r="G164" s="577"/>
      <c r="H164" s="577"/>
    </row>
    <row r="165" spans="6:8">
      <c r="F165" s="577"/>
      <c r="G165" s="577"/>
      <c r="H165" s="577"/>
    </row>
    <row r="166" spans="6:8">
      <c r="F166" s="577"/>
      <c r="G166" s="577"/>
      <c r="H166" s="577"/>
    </row>
    <row r="167" spans="6:8">
      <c r="F167" s="577"/>
      <c r="G167" s="577"/>
      <c r="H167" s="577"/>
    </row>
    <row r="168" spans="6:8">
      <c r="F168" s="577"/>
      <c r="G168" s="577"/>
      <c r="H168" s="577"/>
    </row>
    <row r="169" spans="6:8">
      <c r="F169" s="577"/>
      <c r="G169" s="577"/>
      <c r="H169" s="577"/>
    </row>
    <row r="170" spans="6:8">
      <c r="F170" s="577"/>
      <c r="G170" s="577"/>
      <c r="H170" s="577"/>
    </row>
    <row r="171" spans="6:8">
      <c r="F171" s="577"/>
      <c r="G171" s="577"/>
      <c r="H171" s="577"/>
    </row>
    <row r="172" spans="6:8">
      <c r="F172" s="577"/>
      <c r="G172" s="577"/>
      <c r="H172" s="577"/>
    </row>
    <row r="173" spans="6:8">
      <c r="F173" s="577"/>
      <c r="G173" s="577"/>
      <c r="H173" s="577"/>
    </row>
    <row r="174" spans="6:8">
      <c r="F174" s="577"/>
      <c r="G174" s="577"/>
      <c r="H174" s="577"/>
    </row>
    <row r="175" spans="6:8">
      <c r="F175" s="577"/>
      <c r="G175" s="577"/>
      <c r="H175" s="577"/>
    </row>
    <row r="176" spans="6:8">
      <c r="F176" s="577"/>
      <c r="G176" s="577"/>
      <c r="H176" s="577"/>
    </row>
    <row r="177" spans="6:8">
      <c r="F177" s="577"/>
      <c r="G177" s="577"/>
      <c r="H177" s="577"/>
    </row>
    <row r="178" spans="6:8">
      <c r="F178" s="577"/>
      <c r="G178" s="577"/>
      <c r="H178" s="577"/>
    </row>
    <row r="179" spans="6:8">
      <c r="F179" s="577"/>
      <c r="G179" s="577"/>
      <c r="H179" s="577"/>
    </row>
    <row r="180" spans="6:8">
      <c r="F180" s="577"/>
      <c r="G180" s="577"/>
      <c r="H180" s="577"/>
    </row>
    <row r="181" spans="6:8">
      <c r="F181" s="577"/>
      <c r="G181" s="577"/>
      <c r="H181" s="577"/>
    </row>
    <row r="182" spans="6:8">
      <c r="F182" s="577"/>
      <c r="G182" s="577"/>
      <c r="H182" s="577"/>
    </row>
    <row r="183" spans="6:8">
      <c r="F183" s="577"/>
      <c r="G183" s="577"/>
      <c r="H183" s="577"/>
    </row>
    <row r="184" spans="6:8">
      <c r="F184" s="577"/>
      <c r="G184" s="577"/>
      <c r="H184" s="577"/>
    </row>
    <row r="185" spans="6:8">
      <c r="F185" s="577"/>
      <c r="G185" s="577"/>
      <c r="H185" s="577"/>
    </row>
    <row r="186" spans="6:8">
      <c r="F186" s="577"/>
      <c r="G186" s="577"/>
      <c r="H186" s="577"/>
    </row>
    <row r="187" spans="6:8">
      <c r="F187" s="577"/>
      <c r="G187" s="577"/>
      <c r="H187" s="577"/>
    </row>
    <row r="188" spans="6:8">
      <c r="F188" s="577"/>
      <c r="G188" s="577"/>
      <c r="H188" s="577"/>
    </row>
    <row r="189" spans="6:8">
      <c r="F189" s="577"/>
      <c r="G189" s="577"/>
      <c r="H189" s="577"/>
    </row>
    <row r="190" spans="6:8">
      <c r="F190" s="577"/>
      <c r="G190" s="577"/>
      <c r="H190" s="577"/>
    </row>
    <row r="191" spans="6:8">
      <c r="F191" s="577"/>
      <c r="G191" s="577"/>
      <c r="H191" s="577"/>
    </row>
    <row r="192" spans="6:8">
      <c r="F192" s="577"/>
      <c r="G192" s="577"/>
      <c r="H192" s="577"/>
    </row>
    <row r="193" spans="6:8">
      <c r="F193" s="577"/>
      <c r="G193" s="577"/>
      <c r="H193" s="577"/>
    </row>
    <row r="194" spans="6:8">
      <c r="F194" s="577"/>
      <c r="G194" s="577"/>
      <c r="H194" s="577"/>
    </row>
    <row r="195" spans="6:8">
      <c r="F195" s="577"/>
      <c r="G195" s="577"/>
      <c r="H195" s="577"/>
    </row>
    <row r="196" spans="6:8">
      <c r="F196" s="577"/>
      <c r="G196" s="577"/>
      <c r="H196" s="577"/>
    </row>
    <row r="197" spans="6:8">
      <c r="F197" s="577"/>
      <c r="G197" s="577"/>
      <c r="H197" s="577"/>
    </row>
    <row r="198" spans="6:8">
      <c r="F198" s="577"/>
      <c r="G198" s="577"/>
      <c r="H198" s="577"/>
    </row>
    <row r="199" spans="6:8">
      <c r="F199" s="577"/>
      <c r="G199" s="577"/>
      <c r="H199" s="577"/>
    </row>
    <row r="200" spans="6:8">
      <c r="F200" s="577"/>
      <c r="G200" s="577"/>
      <c r="H200" s="577"/>
    </row>
    <row r="201" spans="6:8">
      <c r="F201" s="577"/>
      <c r="G201" s="577"/>
      <c r="H201" s="577"/>
    </row>
    <row r="202" spans="6:8">
      <c r="F202" s="577"/>
      <c r="G202" s="577"/>
      <c r="H202" s="577"/>
    </row>
    <row r="203" spans="6:8">
      <c r="F203" s="577"/>
      <c r="G203" s="577"/>
      <c r="H203" s="577"/>
    </row>
    <row r="204" spans="6:8">
      <c r="F204" s="577"/>
      <c r="G204" s="577"/>
      <c r="H204" s="577"/>
    </row>
    <row r="205" spans="6:8">
      <c r="F205" s="577"/>
      <c r="G205" s="577"/>
      <c r="H205" s="577"/>
    </row>
    <row r="206" spans="6:8">
      <c r="F206" s="577"/>
      <c r="G206" s="577"/>
      <c r="H206" s="577"/>
    </row>
    <row r="207" spans="6:8">
      <c r="F207" s="577"/>
      <c r="G207" s="577"/>
      <c r="H207" s="577"/>
    </row>
    <row r="208" spans="6:8">
      <c r="F208" s="577"/>
      <c r="G208" s="577"/>
      <c r="H208" s="577"/>
    </row>
    <row r="209" spans="6:8">
      <c r="F209" s="577"/>
      <c r="G209" s="577"/>
      <c r="H209" s="577"/>
    </row>
    <row r="210" spans="6:8">
      <c r="F210" s="577"/>
      <c r="G210" s="577"/>
      <c r="H210" s="577"/>
    </row>
    <row r="211" spans="6:8">
      <c r="F211" s="577"/>
      <c r="G211" s="577"/>
      <c r="H211" s="577"/>
    </row>
    <row r="212" spans="6:8">
      <c r="F212" s="577"/>
      <c r="G212" s="577"/>
      <c r="H212" s="577"/>
    </row>
    <row r="213" spans="6:8">
      <c r="F213" s="577"/>
      <c r="G213" s="577"/>
      <c r="H213" s="577"/>
    </row>
    <row r="214" spans="6:8">
      <c r="F214" s="577"/>
      <c r="G214" s="577"/>
      <c r="H214" s="577"/>
    </row>
    <row r="215" spans="6:8">
      <c r="F215" s="577"/>
      <c r="G215" s="577"/>
      <c r="H215" s="577"/>
    </row>
    <row r="216" spans="6:8">
      <c r="F216" s="577"/>
      <c r="G216" s="577"/>
      <c r="H216" s="577"/>
    </row>
    <row r="217" spans="6:8">
      <c r="F217" s="577"/>
      <c r="G217" s="577"/>
      <c r="H217" s="577"/>
    </row>
    <row r="218" spans="6:8">
      <c r="F218" s="577"/>
      <c r="G218" s="577"/>
      <c r="H218" s="577"/>
    </row>
    <row r="219" spans="6:8">
      <c r="F219" s="577"/>
      <c r="G219" s="577"/>
      <c r="H219" s="577"/>
    </row>
    <row r="220" spans="6:8">
      <c r="F220" s="577"/>
      <c r="G220" s="577"/>
      <c r="H220" s="577"/>
    </row>
    <row r="221" spans="6:8">
      <c r="F221" s="577"/>
      <c r="G221" s="577"/>
      <c r="H221" s="577"/>
    </row>
    <row r="222" spans="6:8">
      <c r="F222" s="577"/>
      <c r="G222" s="577"/>
      <c r="H222" s="577"/>
    </row>
    <row r="223" spans="6:8">
      <c r="F223" s="577"/>
      <c r="G223" s="577"/>
      <c r="H223" s="577"/>
    </row>
    <row r="224" spans="6:8">
      <c r="F224" s="577"/>
      <c r="G224" s="577"/>
      <c r="H224" s="577"/>
    </row>
    <row r="225" spans="6:8">
      <c r="F225" s="577"/>
      <c r="G225" s="577"/>
      <c r="H225" s="577"/>
    </row>
    <row r="226" spans="6:8">
      <c r="F226" s="577"/>
      <c r="G226" s="577"/>
      <c r="H226" s="577"/>
    </row>
  </sheetData>
  <mergeCells count="13">
    <mergeCell ref="S13:AD13"/>
    <mergeCell ref="AE13:AJ13"/>
    <mergeCell ref="A13:A14"/>
    <mergeCell ref="E13:E14"/>
    <mergeCell ref="F13:F14"/>
    <mergeCell ref="G13:Q13"/>
    <mergeCell ref="B136:D136"/>
    <mergeCell ref="A134:D134"/>
    <mergeCell ref="A1:Q1"/>
    <mergeCell ref="B15:B20"/>
    <mergeCell ref="B13:C13"/>
    <mergeCell ref="D13:D14"/>
    <mergeCell ref="A38:D38"/>
  </mergeCells>
  <pageMargins left="0.65625" right="0.23622047244094491" top="0.38541666666666669" bottom="0.27559055118110237" header="0.31496062992125984" footer="0.31496062992125984"/>
  <pageSetup paperSize="9" orientation="landscape" horizontalDpi="4294967293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AI59"/>
  <sheetViews>
    <sheetView view="pageLayout" topLeftCell="A40" workbookViewId="0">
      <selection activeCell="J49" sqref="J49"/>
    </sheetView>
  </sheetViews>
  <sheetFormatPr defaultRowHeight="17.25" customHeight="1"/>
  <cols>
    <col min="1" max="1" width="34.5" style="588" customWidth="1"/>
    <col min="2" max="3" width="30.875" style="588" hidden="1" customWidth="1"/>
    <col min="4" max="4" width="8.375" style="588" customWidth="1"/>
    <col min="5" max="5" width="19.25" style="588" customWidth="1"/>
    <col min="6" max="6" width="7.25" style="588" customWidth="1"/>
    <col min="7" max="10" width="5.625" style="588" customWidth="1"/>
    <col min="11" max="14" width="5" style="588" customWidth="1"/>
    <col min="15" max="16" width="5.625" style="588" customWidth="1"/>
    <col min="17" max="17" width="7.25" style="588" customWidth="1"/>
    <col min="18" max="29" width="3.875" style="587" customWidth="1"/>
    <col min="30" max="33" width="16.375" style="380" customWidth="1"/>
    <col min="34" max="35" width="9" style="380"/>
    <col min="36" max="16384" width="9" style="588"/>
  </cols>
  <sheetData>
    <row r="1" spans="1:35" s="805" customFormat="1" ht="17.25" customHeight="1">
      <c r="A1" s="1964" t="s">
        <v>822</v>
      </c>
      <c r="B1" s="1964"/>
      <c r="C1" s="1964"/>
      <c r="D1" s="1964"/>
      <c r="E1" s="1964"/>
      <c r="F1" s="1964"/>
      <c r="G1" s="1964"/>
      <c r="H1" s="1964"/>
      <c r="I1" s="1964"/>
      <c r="J1" s="1964"/>
      <c r="K1" s="1964"/>
      <c r="L1" s="1964"/>
      <c r="M1" s="1964"/>
      <c r="N1" s="1964"/>
      <c r="O1" s="1964"/>
      <c r="P1" s="1964"/>
      <c r="Q1" s="1964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8"/>
      <c r="AE1" s="588"/>
      <c r="AF1" s="588"/>
      <c r="AG1" s="588"/>
      <c r="AH1" s="588"/>
      <c r="AI1" s="588"/>
    </row>
    <row r="2" spans="1:35" s="805" customFormat="1" ht="17.25" customHeight="1">
      <c r="A2" s="810" t="s">
        <v>0</v>
      </c>
      <c r="C2" s="811"/>
      <c r="D2" s="130" t="s">
        <v>873</v>
      </c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8"/>
      <c r="AE2" s="588"/>
      <c r="AF2" s="588"/>
      <c r="AG2" s="588"/>
      <c r="AH2" s="588"/>
      <c r="AI2" s="588"/>
    </row>
    <row r="3" spans="1:35" s="805" customFormat="1" ht="17.25" customHeight="1">
      <c r="A3" s="810" t="s">
        <v>2</v>
      </c>
      <c r="C3" s="812"/>
      <c r="D3" s="130" t="s">
        <v>207</v>
      </c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8"/>
      <c r="AE3" s="588"/>
      <c r="AF3" s="588"/>
      <c r="AG3" s="588"/>
      <c r="AH3" s="588"/>
      <c r="AI3" s="588"/>
    </row>
    <row r="4" spans="1:35" s="805" customFormat="1" ht="17.25" customHeight="1">
      <c r="A4" s="810" t="s">
        <v>4</v>
      </c>
      <c r="C4" s="813"/>
      <c r="D4" s="547" t="s">
        <v>417</v>
      </c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8"/>
      <c r="AE4" s="588"/>
      <c r="AF4" s="588"/>
      <c r="AG4" s="588"/>
      <c r="AH4" s="588"/>
      <c r="AI4" s="588"/>
    </row>
    <row r="5" spans="1:35" s="805" customFormat="1" ht="17.25" customHeight="1">
      <c r="A5" s="810"/>
      <c r="C5" s="812"/>
      <c r="D5" s="547" t="s">
        <v>874</v>
      </c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380"/>
      <c r="AE5" s="380"/>
      <c r="AF5" s="380"/>
      <c r="AG5" s="380"/>
      <c r="AH5" s="380"/>
      <c r="AI5" s="380"/>
    </row>
    <row r="6" spans="1:35" s="805" customFormat="1" ht="17.25" customHeight="1">
      <c r="A6" s="810"/>
      <c r="C6" s="811"/>
      <c r="D6" s="547" t="s">
        <v>476</v>
      </c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380"/>
      <c r="AE6" s="380"/>
      <c r="AF6" s="380"/>
      <c r="AG6" s="380"/>
      <c r="AH6" s="380"/>
      <c r="AI6" s="380"/>
    </row>
    <row r="7" spans="1:35" s="805" customFormat="1" ht="17.25" customHeight="1">
      <c r="A7" s="810" t="s">
        <v>7</v>
      </c>
      <c r="C7" s="814"/>
      <c r="D7" s="130" t="s">
        <v>955</v>
      </c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380"/>
      <c r="AE7" s="380"/>
      <c r="AF7" s="380"/>
      <c r="AG7" s="380"/>
      <c r="AH7" s="380"/>
      <c r="AI7" s="380"/>
    </row>
    <row r="8" spans="1:35" s="805" customFormat="1" ht="17.25" customHeight="1">
      <c r="A8" s="636" t="s">
        <v>956</v>
      </c>
      <c r="C8" s="814"/>
      <c r="D8" s="539" t="s">
        <v>826</v>
      </c>
      <c r="E8" s="243" t="s">
        <v>3812</v>
      </c>
      <c r="J8" s="594" t="s">
        <v>3814</v>
      </c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380"/>
      <c r="AE8" s="380"/>
      <c r="AF8" s="380"/>
      <c r="AG8" s="380"/>
      <c r="AH8" s="380"/>
      <c r="AI8" s="380"/>
    </row>
    <row r="9" spans="1:35" s="805" customFormat="1" ht="17.25" customHeight="1">
      <c r="C9" s="596"/>
      <c r="D9" s="539" t="s">
        <v>18</v>
      </c>
      <c r="E9" s="243" t="s">
        <v>3813</v>
      </c>
      <c r="J9" s="569" t="s">
        <v>3566</v>
      </c>
      <c r="K9" s="145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380"/>
      <c r="AE9" s="380"/>
      <c r="AF9" s="380"/>
      <c r="AG9" s="380"/>
      <c r="AH9" s="380"/>
      <c r="AI9" s="380"/>
    </row>
    <row r="10" spans="1:35" s="805" customFormat="1" ht="17.25" customHeight="1">
      <c r="A10" s="815" t="s">
        <v>957</v>
      </c>
      <c r="C10" s="812"/>
      <c r="D10" s="801" t="s">
        <v>958</v>
      </c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380"/>
      <c r="AE10" s="380"/>
      <c r="AF10" s="380"/>
      <c r="AG10" s="380"/>
      <c r="AH10" s="380"/>
      <c r="AI10" s="380"/>
    </row>
    <row r="11" spans="1:35" s="805" customFormat="1" ht="17.25" customHeight="1">
      <c r="A11" s="1966" t="s">
        <v>12</v>
      </c>
      <c r="B11" s="1968" t="s">
        <v>13</v>
      </c>
      <c r="C11" s="1968"/>
      <c r="D11" s="1969" t="s">
        <v>14</v>
      </c>
      <c r="E11" s="1968" t="s">
        <v>15</v>
      </c>
      <c r="F11" s="1968" t="s">
        <v>16</v>
      </c>
      <c r="G11" s="1949" t="s">
        <v>959</v>
      </c>
      <c r="H11" s="1950"/>
      <c r="I11" s="1950"/>
      <c r="J11" s="1950"/>
      <c r="K11" s="1950"/>
      <c r="L11" s="1950"/>
      <c r="M11" s="1950"/>
      <c r="N11" s="1950"/>
      <c r="O11" s="1950"/>
      <c r="P11" s="1950"/>
      <c r="Q11" s="1951"/>
      <c r="R11" s="1935" t="s">
        <v>3361</v>
      </c>
      <c r="S11" s="1935"/>
      <c r="T11" s="1935"/>
      <c r="U11" s="1935"/>
      <c r="V11" s="1935"/>
      <c r="W11" s="1935"/>
      <c r="X11" s="1935"/>
      <c r="Y11" s="1935"/>
      <c r="Z11" s="1935"/>
      <c r="AA11" s="1935"/>
      <c r="AB11" s="1935"/>
      <c r="AC11" s="1935"/>
      <c r="AD11" s="1936" t="s">
        <v>1934</v>
      </c>
      <c r="AE11" s="1936"/>
      <c r="AF11" s="1936"/>
      <c r="AG11" s="1936"/>
      <c r="AH11" s="1936"/>
      <c r="AI11" s="1936"/>
    </row>
    <row r="12" spans="1:35" s="805" customFormat="1" ht="17.25" customHeight="1">
      <c r="A12" s="1967"/>
      <c r="B12" s="816" t="s">
        <v>17</v>
      </c>
      <c r="C12" s="816" t="s">
        <v>18</v>
      </c>
      <c r="D12" s="1969"/>
      <c r="E12" s="1968"/>
      <c r="F12" s="1968"/>
      <c r="G12" s="600" t="s">
        <v>3567</v>
      </c>
      <c r="H12" s="386" t="s">
        <v>997</v>
      </c>
      <c r="I12" s="386" t="s">
        <v>3284</v>
      </c>
      <c r="J12" s="387" t="s">
        <v>998</v>
      </c>
      <c r="K12" s="387" t="s">
        <v>3285</v>
      </c>
      <c r="L12" s="387" t="s">
        <v>960</v>
      </c>
      <c r="M12" s="387" t="s">
        <v>961</v>
      </c>
      <c r="N12" s="387" t="s">
        <v>22</v>
      </c>
      <c r="O12" s="387" t="s">
        <v>501</v>
      </c>
      <c r="P12" s="388" t="s">
        <v>1933</v>
      </c>
      <c r="Q12" s="387" t="s">
        <v>872</v>
      </c>
      <c r="R12" s="601" t="s">
        <v>434</v>
      </c>
      <c r="S12" s="565" t="s">
        <v>437</v>
      </c>
      <c r="T12" s="565" t="s">
        <v>3358</v>
      </c>
      <c r="U12" s="565" t="s">
        <v>1249</v>
      </c>
      <c r="V12" s="565" t="s">
        <v>3359</v>
      </c>
      <c r="W12" s="565" t="s">
        <v>440</v>
      </c>
      <c r="X12" s="565" t="s">
        <v>447</v>
      </c>
      <c r="Y12" s="602" t="s">
        <v>449</v>
      </c>
      <c r="Z12" s="602" t="s">
        <v>442</v>
      </c>
      <c r="AA12" s="602" t="s">
        <v>443</v>
      </c>
      <c r="AB12" s="602" t="s">
        <v>428</v>
      </c>
      <c r="AC12" s="602" t="s">
        <v>3360</v>
      </c>
      <c r="AD12" s="565" t="s">
        <v>2560</v>
      </c>
      <c r="AE12" s="565" t="s">
        <v>2561</v>
      </c>
      <c r="AF12" s="565" t="s">
        <v>2562</v>
      </c>
      <c r="AG12" s="565" t="s">
        <v>2563</v>
      </c>
      <c r="AH12" s="601" t="s">
        <v>872</v>
      </c>
      <c r="AI12" s="565" t="s">
        <v>1935</v>
      </c>
    </row>
    <row r="13" spans="1:35" s="805" customFormat="1" ht="17.25" customHeight="1">
      <c r="A13" s="802" t="s">
        <v>962</v>
      </c>
      <c r="B13" s="82"/>
      <c r="C13" s="802"/>
      <c r="D13" s="802"/>
      <c r="E13" s="802" t="s">
        <v>937</v>
      </c>
      <c r="F13" s="1970" t="s">
        <v>2683</v>
      </c>
      <c r="G13" s="221">
        <v>0</v>
      </c>
      <c r="H13" s="221"/>
      <c r="I13" s="82">
        <v>0</v>
      </c>
      <c r="J13" s="82"/>
      <c r="K13" s="82"/>
      <c r="L13" s="802"/>
      <c r="M13" s="82"/>
      <c r="N13" s="802"/>
      <c r="O13" s="804"/>
      <c r="P13" s="804"/>
      <c r="Q13" s="804">
        <f>SUM(G13:P13)</f>
        <v>0</v>
      </c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</row>
    <row r="14" spans="1:35" s="805" customFormat="1" ht="17.25" customHeight="1">
      <c r="A14" s="802" t="s">
        <v>963</v>
      </c>
      <c r="B14" s="82" t="s">
        <v>964</v>
      </c>
      <c r="C14" s="82" t="s">
        <v>965</v>
      </c>
      <c r="D14" s="613" t="s">
        <v>966</v>
      </c>
      <c r="E14" s="82" t="s">
        <v>834</v>
      </c>
      <c r="F14" s="1970"/>
      <c r="G14" s="221"/>
      <c r="H14" s="221"/>
      <c r="I14" s="82"/>
      <c r="J14" s="82"/>
      <c r="K14" s="802"/>
      <c r="L14" s="802"/>
      <c r="M14" s="82"/>
      <c r="N14" s="802"/>
      <c r="O14" s="804"/>
      <c r="P14" s="804"/>
      <c r="Q14" s="804">
        <f t="shared" ref="Q14:Q53" si="0">SUM(G14:P14)</f>
        <v>0</v>
      </c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4"/>
      <c r="AE14" s="604"/>
      <c r="AF14" s="604"/>
      <c r="AG14" s="604"/>
      <c r="AH14" s="604"/>
      <c r="AI14" s="604"/>
    </row>
    <row r="15" spans="1:35" s="805" customFormat="1" ht="17.25" customHeight="1">
      <c r="A15" s="82" t="s">
        <v>967</v>
      </c>
      <c r="B15" s="82" t="s">
        <v>968</v>
      </c>
      <c r="C15" s="82" t="s">
        <v>969</v>
      </c>
      <c r="D15" s="802"/>
      <c r="E15" s="82" t="s">
        <v>970</v>
      </c>
      <c r="F15" s="82"/>
      <c r="G15" s="82"/>
      <c r="I15" s="82"/>
      <c r="J15" s="621">
        <f>40*100</f>
        <v>4000</v>
      </c>
      <c r="K15" s="621"/>
      <c r="L15" s="802"/>
      <c r="M15" s="82"/>
      <c r="N15" s="802"/>
      <c r="O15" s="804"/>
      <c r="P15" s="804"/>
      <c r="Q15" s="804">
        <f t="shared" si="0"/>
        <v>4000</v>
      </c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3"/>
      <c r="AE15" s="603"/>
      <c r="AF15" s="603"/>
      <c r="AG15" s="603"/>
      <c r="AH15" s="603"/>
      <c r="AI15" s="603"/>
    </row>
    <row r="16" spans="1:35" s="805" customFormat="1" ht="17.25" customHeight="1">
      <c r="A16" s="618" t="s">
        <v>971</v>
      </c>
      <c r="B16" s="82" t="s">
        <v>36</v>
      </c>
      <c r="C16" s="82" t="s">
        <v>972</v>
      </c>
      <c r="D16" s="802"/>
      <c r="E16" s="82"/>
      <c r="F16" s="82"/>
      <c r="G16" s="82"/>
      <c r="H16" s="82"/>
      <c r="I16" s="82"/>
      <c r="J16" s="82"/>
      <c r="K16" s="82"/>
      <c r="L16" s="802"/>
      <c r="M16" s="82"/>
      <c r="N16" s="802"/>
      <c r="O16" s="804"/>
      <c r="P16" s="804"/>
      <c r="Q16" s="804">
        <f t="shared" si="0"/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s="805" customFormat="1" ht="17.25" customHeight="1">
      <c r="A17" s="802"/>
      <c r="B17" s="82"/>
      <c r="C17" s="802"/>
      <c r="D17" s="802"/>
      <c r="E17" s="82" t="s">
        <v>2308</v>
      </c>
      <c r="F17" s="82"/>
      <c r="G17" s="82"/>
      <c r="H17" s="82"/>
      <c r="I17" s="82"/>
      <c r="J17" s="82"/>
      <c r="K17" s="82"/>
      <c r="L17" s="802"/>
      <c r="M17" s="82"/>
      <c r="N17" s="802"/>
      <c r="O17" s="804"/>
      <c r="P17" s="804"/>
      <c r="Q17" s="804">
        <f t="shared" si="0"/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s="805" customFormat="1" ht="17.25" customHeight="1">
      <c r="A18" s="82" t="s">
        <v>2295</v>
      </c>
      <c r="B18" s="82" t="s">
        <v>985</v>
      </c>
      <c r="C18" s="82" t="s">
        <v>986</v>
      </c>
      <c r="D18" s="613" t="s">
        <v>987</v>
      </c>
      <c r="E18" s="852" t="s">
        <v>3307</v>
      </c>
      <c r="F18" s="82"/>
      <c r="G18" s="82"/>
      <c r="H18" s="82"/>
      <c r="I18" s="82"/>
      <c r="J18" s="621"/>
      <c r="K18" s="621"/>
      <c r="L18" s="802"/>
      <c r="M18" s="621"/>
      <c r="N18" s="802"/>
      <c r="O18" s="804"/>
      <c r="P18" s="804"/>
      <c r="Q18" s="804">
        <f t="shared" si="0"/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s="805" customFormat="1" ht="17.25" customHeight="1">
      <c r="A19" s="618" t="s">
        <v>2307</v>
      </c>
      <c r="B19" s="82" t="s">
        <v>988</v>
      </c>
      <c r="C19" s="82" t="s">
        <v>989</v>
      </c>
      <c r="D19" s="802"/>
      <c r="E19" s="852" t="s">
        <v>3308</v>
      </c>
      <c r="F19" s="82"/>
      <c r="G19" s="82"/>
      <c r="H19" s="82"/>
      <c r="I19" s="82"/>
      <c r="J19" s="621"/>
      <c r="K19" s="621"/>
      <c r="L19" s="802"/>
      <c r="M19" s="621"/>
      <c r="N19" s="802"/>
      <c r="O19" s="804"/>
      <c r="P19" s="804"/>
      <c r="Q19" s="804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s="805" customFormat="1" ht="17.25" customHeight="1">
      <c r="A20" s="613"/>
      <c r="B20" s="82" t="s">
        <v>990</v>
      </c>
      <c r="C20" s="82" t="s">
        <v>991</v>
      </c>
      <c r="D20" s="802"/>
      <c r="E20" s="852" t="s">
        <v>3815</v>
      </c>
      <c r="F20" s="82"/>
      <c r="G20" s="82"/>
      <c r="H20" s="82"/>
      <c r="I20" s="82"/>
      <c r="J20" s="621"/>
      <c r="K20" s="621"/>
      <c r="L20" s="802"/>
      <c r="M20" s="621"/>
      <c r="N20" s="802"/>
      <c r="O20" s="621"/>
      <c r="P20" s="621"/>
      <c r="Q20" s="804">
        <f t="shared" si="0"/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s="805" customFormat="1" ht="17.25" customHeight="1">
      <c r="A21" s="82" t="s">
        <v>2296</v>
      </c>
      <c r="B21" s="82"/>
      <c r="C21" s="82"/>
      <c r="D21" s="802"/>
      <c r="E21" s="82"/>
      <c r="F21" s="82"/>
      <c r="G21" s="82"/>
      <c r="H21" s="82"/>
      <c r="I21" s="82"/>
      <c r="J21" s="82"/>
      <c r="K21" s="82"/>
      <c r="L21" s="802"/>
      <c r="M21" s="82"/>
      <c r="N21" s="802"/>
      <c r="O21" s="806"/>
      <c r="P21" s="806"/>
      <c r="Q21" s="804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s="569" customFormat="1" ht="17.25" customHeight="1">
      <c r="A22" s="618" t="s">
        <v>2298</v>
      </c>
      <c r="B22" s="82" t="s">
        <v>1219</v>
      </c>
      <c r="C22" s="210" t="s">
        <v>1220</v>
      </c>
      <c r="D22" s="613" t="s">
        <v>424</v>
      </c>
      <c r="E22" s="613"/>
      <c r="F22" s="82" t="s">
        <v>2297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04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s="569" customFormat="1" ht="17.25" customHeight="1">
      <c r="A23" s="618" t="s">
        <v>2299</v>
      </c>
      <c r="B23" s="82" t="s">
        <v>1221</v>
      </c>
      <c r="C23" s="82" t="s">
        <v>1222</v>
      </c>
      <c r="D23" s="613" t="s">
        <v>425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04">
        <f t="shared" si="0"/>
        <v>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s="569" customFormat="1" ht="17.25" customHeight="1">
      <c r="A24" s="618" t="s">
        <v>2303</v>
      </c>
      <c r="B24" s="82" t="s">
        <v>1223</v>
      </c>
      <c r="C24" s="82"/>
      <c r="D24" s="613" t="s">
        <v>425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04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4"/>
      <c r="AE24" s="604"/>
      <c r="AF24" s="604"/>
      <c r="AG24" s="604"/>
      <c r="AH24" s="604"/>
      <c r="AI24" s="604"/>
    </row>
    <row r="25" spans="1:35" s="569" customFormat="1" ht="17.25" customHeight="1">
      <c r="A25" s="618" t="s">
        <v>2305</v>
      </c>
      <c r="B25" s="82"/>
      <c r="C25" s="82"/>
      <c r="D25" s="613" t="s">
        <v>426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04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s="569" customFormat="1" ht="17.25" customHeight="1">
      <c r="A26" s="618" t="s">
        <v>2300</v>
      </c>
      <c r="B26" s="82"/>
      <c r="C26" s="82"/>
      <c r="D26" s="613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04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</row>
    <row r="27" spans="1:35" s="569" customFormat="1" ht="17.25" customHeight="1">
      <c r="A27" s="618" t="s">
        <v>2301</v>
      </c>
      <c r="B27" s="82"/>
      <c r="C27" s="82"/>
      <c r="D27" s="613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04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s="569" customFormat="1" ht="17.25" customHeight="1">
      <c r="A28" s="618" t="s">
        <v>2306</v>
      </c>
      <c r="B28" s="82"/>
      <c r="C28" s="82"/>
      <c r="D28" s="613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04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s="569" customFormat="1" ht="17.25" customHeight="1">
      <c r="A29" s="618" t="s">
        <v>2302</v>
      </c>
      <c r="B29" s="82"/>
      <c r="C29" s="82"/>
      <c r="D29" s="613" t="s">
        <v>1224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04">
        <f t="shared" si="0"/>
        <v>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s="569" customFormat="1" ht="17.25" customHeight="1">
      <c r="A30" s="817" t="s">
        <v>1225</v>
      </c>
      <c r="B30" s="82"/>
      <c r="C30" s="82"/>
      <c r="D30" s="613" t="s">
        <v>428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04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</row>
    <row r="31" spans="1:35" s="569" customFormat="1" ht="17.25" customHeight="1">
      <c r="A31" s="817"/>
      <c r="B31" s="82"/>
      <c r="C31" s="82"/>
      <c r="D31" s="613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04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s="569" customFormat="1" ht="17.25" customHeight="1">
      <c r="A32" s="618" t="s">
        <v>2304</v>
      </c>
      <c r="B32" s="82"/>
      <c r="C32" s="82"/>
      <c r="D32" s="613" t="s">
        <v>1226</v>
      </c>
      <c r="E32" s="82" t="s">
        <v>937</v>
      </c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04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s="805" customFormat="1" ht="17.25" customHeight="1">
      <c r="A33" s="82" t="s">
        <v>3667</v>
      </c>
      <c r="B33" s="82" t="s">
        <v>973</v>
      </c>
      <c r="C33" s="82" t="s">
        <v>974</v>
      </c>
      <c r="D33" s="613" t="s">
        <v>975</v>
      </c>
      <c r="E33" s="818" t="s">
        <v>976</v>
      </c>
      <c r="F33" s="82" t="s">
        <v>2297</v>
      </c>
      <c r="G33" s="82"/>
      <c r="H33" s="82"/>
      <c r="I33" s="818"/>
      <c r="J33" s="818"/>
      <c r="K33" s="818"/>
      <c r="L33" s="802"/>
      <c r="M33" s="818"/>
      <c r="N33" s="802"/>
      <c r="O33" s="804"/>
      <c r="P33" s="804"/>
      <c r="Q33" s="804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571"/>
      <c r="AE33" s="571"/>
      <c r="AF33" s="571"/>
      <c r="AG33" s="571"/>
      <c r="AH33" s="571">
        <f>SUM(AH14:AH32)</f>
        <v>0</v>
      </c>
      <c r="AI33" s="571"/>
    </row>
    <row r="34" spans="1:35" s="805" customFormat="1" ht="17.25" customHeight="1">
      <c r="A34" s="618" t="s">
        <v>977</v>
      </c>
      <c r="B34" s="82" t="s">
        <v>978</v>
      </c>
      <c r="C34" s="82" t="s">
        <v>979</v>
      </c>
      <c r="D34" s="613"/>
      <c r="E34" s="82" t="s">
        <v>3668</v>
      </c>
      <c r="F34" s="82"/>
      <c r="G34" s="82"/>
      <c r="I34" s="82"/>
      <c r="J34" s="82">
        <v>8500</v>
      </c>
      <c r="K34" s="82"/>
      <c r="L34" s="802"/>
      <c r="M34" s="82"/>
      <c r="N34" s="802"/>
      <c r="O34" s="804"/>
      <c r="P34" s="804"/>
      <c r="Q34" s="804">
        <f t="shared" si="0"/>
        <v>8500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214"/>
      <c r="AE34" s="214"/>
      <c r="AF34" s="214"/>
      <c r="AG34" s="214"/>
      <c r="AH34" s="214"/>
      <c r="AI34" s="214"/>
    </row>
    <row r="35" spans="1:35" s="805" customFormat="1" ht="17.25" customHeight="1">
      <c r="A35" s="82"/>
      <c r="B35" s="82" t="s">
        <v>980</v>
      </c>
      <c r="C35" s="82" t="s">
        <v>981</v>
      </c>
      <c r="D35" s="82"/>
      <c r="E35" s="818" t="s">
        <v>3669</v>
      </c>
      <c r="F35" s="818"/>
      <c r="G35" s="818"/>
      <c r="I35" s="818"/>
      <c r="J35" s="818"/>
      <c r="K35" s="818"/>
      <c r="L35" s="802"/>
      <c r="M35" s="818"/>
      <c r="N35" s="802"/>
      <c r="O35" s="804"/>
      <c r="P35" s="804"/>
      <c r="Q35" s="804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</row>
    <row r="36" spans="1:35" s="805" customFormat="1" ht="17.25" customHeight="1">
      <c r="A36" s="82"/>
      <c r="B36" s="82" t="s">
        <v>982</v>
      </c>
      <c r="C36" s="82" t="s">
        <v>983</v>
      </c>
      <c r="D36" s="82"/>
      <c r="E36" s="82" t="s">
        <v>3670</v>
      </c>
      <c r="F36" s="82"/>
      <c r="G36" s="82"/>
      <c r="I36" s="82"/>
      <c r="J36" s="82">
        <f xml:space="preserve"> 1500*11</f>
        <v>16500</v>
      </c>
      <c r="K36" s="82"/>
      <c r="L36" s="802"/>
      <c r="M36" s="82"/>
      <c r="N36" s="802"/>
      <c r="O36" s="804"/>
      <c r="P36" s="804"/>
      <c r="Q36" s="804">
        <f t="shared" si="0"/>
        <v>16500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603"/>
      <c r="AG36" s="603"/>
      <c r="AH36" s="603"/>
      <c r="AI36" s="603"/>
    </row>
    <row r="37" spans="1:35" s="805" customFormat="1" ht="17.25" customHeight="1">
      <c r="A37" s="82"/>
      <c r="B37" s="82"/>
      <c r="C37" s="82" t="s">
        <v>984</v>
      </c>
      <c r="D37" s="613"/>
      <c r="E37" s="82"/>
      <c r="F37" s="82"/>
      <c r="G37" s="82"/>
      <c r="H37" s="82"/>
      <c r="I37" s="82"/>
      <c r="J37" s="808"/>
      <c r="K37" s="82"/>
      <c r="L37" s="802"/>
      <c r="M37" s="82"/>
      <c r="N37" s="802"/>
      <c r="O37" s="804"/>
      <c r="P37" s="804"/>
      <c r="Q37" s="804">
        <f t="shared" si="0"/>
        <v>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3"/>
      <c r="AI37" s="603"/>
    </row>
    <row r="38" spans="1:35" s="805" customFormat="1" ht="17.25" customHeight="1">
      <c r="A38" s="82"/>
      <c r="B38" s="82"/>
      <c r="C38" s="82"/>
      <c r="D38" s="613"/>
      <c r="E38" s="82"/>
      <c r="F38" s="82"/>
      <c r="G38" s="82"/>
      <c r="I38" s="82"/>
      <c r="J38" s="808"/>
      <c r="K38" s="82"/>
      <c r="L38" s="802"/>
      <c r="M38" s="82"/>
      <c r="N38" s="802"/>
      <c r="O38" s="804"/>
      <c r="P38" s="804"/>
      <c r="Q38" s="804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</row>
    <row r="39" spans="1:35" s="805" customFormat="1" ht="17.25" customHeight="1">
      <c r="A39" s="82"/>
      <c r="B39" s="82"/>
      <c r="C39" s="82"/>
      <c r="D39" s="613"/>
      <c r="E39" s="82"/>
      <c r="F39" s="82"/>
      <c r="G39" s="82"/>
      <c r="H39" s="82"/>
      <c r="I39" s="82"/>
      <c r="J39" s="808"/>
      <c r="K39" s="82"/>
      <c r="L39" s="802"/>
      <c r="M39" s="82"/>
      <c r="N39" s="802"/>
      <c r="O39" s="804"/>
      <c r="P39" s="804"/>
      <c r="Q39" s="804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603"/>
      <c r="AE39" s="603"/>
      <c r="AF39" s="603"/>
      <c r="AG39" s="603"/>
      <c r="AH39" s="603"/>
      <c r="AI39" s="603"/>
    </row>
    <row r="40" spans="1:35" s="805" customFormat="1" ht="17.25" customHeight="1">
      <c r="A40" s="82"/>
      <c r="B40" s="82"/>
      <c r="C40" s="82"/>
      <c r="D40" s="613"/>
      <c r="E40" s="82"/>
      <c r="F40" s="82"/>
      <c r="G40" s="82"/>
      <c r="H40" s="82"/>
      <c r="I40" s="82"/>
      <c r="J40" s="808"/>
      <c r="K40" s="82"/>
      <c r="L40" s="802"/>
      <c r="M40" s="82"/>
      <c r="N40" s="802"/>
      <c r="O40" s="804"/>
      <c r="P40" s="804"/>
      <c r="Q40" s="804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</row>
    <row r="41" spans="1:35" s="805" customFormat="1" ht="17.25" customHeight="1">
      <c r="A41" s="82"/>
      <c r="B41" s="82"/>
      <c r="C41" s="82"/>
      <c r="D41" s="802"/>
      <c r="E41" s="82"/>
      <c r="F41" s="82"/>
      <c r="G41" s="82"/>
      <c r="H41" s="82"/>
      <c r="I41" s="82"/>
      <c r="J41" s="82"/>
      <c r="K41" s="82"/>
      <c r="L41" s="802"/>
      <c r="M41" s="82"/>
      <c r="N41" s="802"/>
      <c r="O41" s="806"/>
      <c r="P41" s="806"/>
      <c r="Q41" s="804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16"/>
      <c r="AE41" s="216"/>
      <c r="AF41" s="216"/>
      <c r="AG41" s="216"/>
      <c r="AH41" s="216"/>
      <c r="AI41" s="216"/>
    </row>
    <row r="42" spans="1:35" s="805" customFormat="1" ht="17.25" customHeight="1">
      <c r="A42" s="82" t="s">
        <v>2310</v>
      </c>
      <c r="B42" s="82" t="s">
        <v>992</v>
      </c>
      <c r="C42" s="82" t="s">
        <v>993</v>
      </c>
      <c r="D42" s="613" t="s">
        <v>994</v>
      </c>
      <c r="E42" s="82"/>
      <c r="F42" s="82"/>
      <c r="G42" s="82"/>
      <c r="H42" s="82"/>
      <c r="I42" s="82"/>
      <c r="J42" s="82"/>
      <c r="K42" s="82"/>
      <c r="L42" s="802"/>
      <c r="M42" s="82"/>
      <c r="N42" s="802"/>
      <c r="O42" s="806"/>
      <c r="P42" s="806"/>
      <c r="Q42" s="804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</row>
    <row r="43" spans="1:35" s="805" customFormat="1" ht="17.25" customHeight="1">
      <c r="A43" s="618" t="s">
        <v>995</v>
      </c>
      <c r="B43" s="82"/>
      <c r="C43" s="82" t="s">
        <v>996</v>
      </c>
      <c r="D43" s="802"/>
      <c r="E43" s="819"/>
      <c r="F43" s="819"/>
      <c r="G43" s="819"/>
      <c r="H43" s="819"/>
      <c r="I43" s="82"/>
      <c r="J43" s="82"/>
      <c r="K43" s="82"/>
      <c r="L43" s="802"/>
      <c r="M43" s="82"/>
      <c r="N43" s="802"/>
      <c r="O43" s="806"/>
      <c r="P43" s="806"/>
      <c r="Q43" s="804">
        <f t="shared" si="0"/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</row>
    <row r="44" spans="1:35" s="805" customFormat="1" ht="17.25" customHeight="1">
      <c r="A44" s="82"/>
      <c r="B44" s="82"/>
      <c r="C44" s="82"/>
      <c r="D44" s="802"/>
      <c r="E44" s="818"/>
      <c r="F44" s="818"/>
      <c r="G44" s="818"/>
      <c r="H44" s="818"/>
      <c r="I44" s="82"/>
      <c r="J44" s="82"/>
      <c r="K44" s="82"/>
      <c r="L44" s="802"/>
      <c r="M44" s="82"/>
      <c r="N44" s="802"/>
      <c r="O44" s="806"/>
      <c r="P44" s="806"/>
      <c r="Q44" s="804">
        <f t="shared" si="0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</row>
    <row r="45" spans="1:35" s="805" customFormat="1" ht="17.25" customHeight="1">
      <c r="A45" s="82"/>
      <c r="B45" s="82"/>
      <c r="C45" s="802"/>
      <c r="D45" s="802"/>
      <c r="E45" s="82"/>
      <c r="F45" s="82"/>
      <c r="G45" s="82"/>
      <c r="H45" s="82"/>
      <c r="I45" s="82"/>
      <c r="J45" s="82"/>
      <c r="K45" s="82"/>
      <c r="L45" s="802"/>
      <c r="M45" s="82"/>
      <c r="N45" s="802"/>
      <c r="O45" s="806"/>
      <c r="P45" s="806"/>
      <c r="Q45" s="804">
        <f t="shared" si="0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</row>
    <row r="46" spans="1:35" s="805" customFormat="1" ht="17.25" customHeight="1">
      <c r="A46" s="82"/>
      <c r="B46" s="82"/>
      <c r="C46" s="802"/>
      <c r="D46" s="802"/>
      <c r="E46" s="802"/>
      <c r="F46" s="82"/>
      <c r="G46" s="82"/>
      <c r="H46" s="82"/>
      <c r="I46" s="82"/>
      <c r="J46" s="82"/>
      <c r="K46" s="802"/>
      <c r="L46" s="802"/>
      <c r="M46" s="82"/>
      <c r="N46" s="802"/>
      <c r="O46" s="806"/>
      <c r="P46" s="806"/>
      <c r="Q46" s="804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</row>
    <row r="47" spans="1:35" s="805" customFormat="1" ht="17.25" customHeight="1">
      <c r="A47" s="82"/>
      <c r="B47" s="82"/>
      <c r="C47" s="802"/>
      <c r="D47" s="802"/>
      <c r="E47" s="802"/>
      <c r="F47" s="82"/>
      <c r="G47" s="82"/>
      <c r="H47" s="82"/>
      <c r="I47" s="82"/>
      <c r="J47" s="82"/>
      <c r="K47" s="802"/>
      <c r="L47" s="802"/>
      <c r="M47" s="82"/>
      <c r="N47" s="802"/>
      <c r="O47" s="806"/>
      <c r="P47" s="806"/>
      <c r="Q47" s="804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</row>
    <row r="48" spans="1:35" s="805" customFormat="1" ht="17.25" customHeight="1">
      <c r="A48" s="82"/>
      <c r="B48" s="82"/>
      <c r="C48" s="802"/>
      <c r="D48" s="802"/>
      <c r="E48" s="802"/>
      <c r="F48" s="82"/>
      <c r="G48" s="82"/>
      <c r="H48" s="82"/>
      <c r="I48" s="82"/>
      <c r="J48" s="82"/>
      <c r="K48" s="802"/>
      <c r="L48" s="802"/>
      <c r="M48" s="82"/>
      <c r="N48" s="802"/>
      <c r="O48" s="806"/>
      <c r="P48" s="806"/>
      <c r="Q48" s="804">
        <f t="shared" si="0"/>
        <v>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</row>
    <row r="49" spans="1:35" s="805" customFormat="1" ht="17.25" customHeight="1">
      <c r="A49" s="82"/>
      <c r="B49" s="82"/>
      <c r="C49" s="802"/>
      <c r="D49" s="802"/>
      <c r="E49" s="802"/>
      <c r="F49" s="82"/>
      <c r="G49" s="82"/>
      <c r="H49" s="82"/>
      <c r="I49" s="82"/>
      <c r="J49" s="82"/>
      <c r="K49" s="802"/>
      <c r="L49" s="802"/>
      <c r="M49" s="82"/>
      <c r="N49" s="802"/>
      <c r="O49" s="806"/>
      <c r="P49" s="806"/>
      <c r="Q49" s="804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</row>
    <row r="50" spans="1:35" s="805" customFormat="1" ht="17.25" customHeight="1">
      <c r="A50" s="82"/>
      <c r="B50" s="82"/>
      <c r="C50" s="802"/>
      <c r="D50" s="802"/>
      <c r="E50" s="802"/>
      <c r="F50" s="82"/>
      <c r="G50" s="82"/>
      <c r="H50" s="82"/>
      <c r="I50" s="82"/>
      <c r="J50" s="82"/>
      <c r="K50" s="802"/>
      <c r="L50" s="802"/>
      <c r="M50" s="82"/>
      <c r="N50" s="802"/>
      <c r="O50" s="806"/>
      <c r="P50" s="806"/>
      <c r="Q50" s="804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</row>
    <row r="51" spans="1:35" s="805" customFormat="1" ht="17.25" customHeight="1">
      <c r="A51" s="82"/>
      <c r="B51" s="82"/>
      <c r="C51" s="802"/>
      <c r="D51" s="802"/>
      <c r="E51" s="802"/>
      <c r="F51" s="82"/>
      <c r="G51" s="82"/>
      <c r="H51" s="82"/>
      <c r="I51" s="82"/>
      <c r="J51" s="82"/>
      <c r="K51" s="802"/>
      <c r="L51" s="802"/>
      <c r="M51" s="82"/>
      <c r="N51" s="802"/>
      <c r="O51" s="806"/>
      <c r="P51" s="806"/>
      <c r="Q51" s="804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</row>
    <row r="52" spans="1:35" s="805" customFormat="1" ht="17.25" customHeight="1">
      <c r="A52" s="82"/>
      <c r="B52" s="82"/>
      <c r="C52" s="802"/>
      <c r="D52" s="802"/>
      <c r="E52" s="802"/>
      <c r="F52" s="82"/>
      <c r="G52" s="82"/>
      <c r="H52" s="82"/>
      <c r="I52" s="82"/>
      <c r="J52" s="82"/>
      <c r="K52" s="802"/>
      <c r="L52" s="802"/>
      <c r="M52" s="82"/>
      <c r="N52" s="802"/>
      <c r="O52" s="806"/>
      <c r="P52" s="806"/>
      <c r="Q52" s="804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</row>
    <row r="53" spans="1:35" s="809" customFormat="1" ht="17.25" customHeight="1">
      <c r="A53" s="1965" t="s">
        <v>934</v>
      </c>
      <c r="B53" s="1965"/>
      <c r="C53" s="1965"/>
      <c r="D53" s="1965"/>
      <c r="E53" s="543">
        <f>Q53</f>
        <v>29000</v>
      </c>
      <c r="F53" s="543"/>
      <c r="G53" s="543">
        <f>SUM(G13:G46)</f>
        <v>0</v>
      </c>
      <c r="H53" s="543">
        <f t="shared" ref="H53:P53" si="1">SUM(H13:H46)</f>
        <v>0</v>
      </c>
      <c r="I53" s="543">
        <f t="shared" si="1"/>
        <v>0</v>
      </c>
      <c r="J53" s="543">
        <f t="shared" si="1"/>
        <v>29000</v>
      </c>
      <c r="K53" s="543">
        <f t="shared" si="1"/>
        <v>0</v>
      </c>
      <c r="L53" s="543">
        <f t="shared" si="1"/>
        <v>0</v>
      </c>
      <c r="M53" s="543">
        <f t="shared" si="1"/>
        <v>0</v>
      </c>
      <c r="N53" s="543">
        <f t="shared" si="1"/>
        <v>0</v>
      </c>
      <c r="O53" s="543">
        <f t="shared" si="1"/>
        <v>0</v>
      </c>
      <c r="P53" s="543">
        <f t="shared" si="1"/>
        <v>0</v>
      </c>
      <c r="Q53" s="804">
        <f t="shared" si="0"/>
        <v>29000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</row>
    <row r="54" spans="1:35" s="452" customFormat="1" ht="15" customHeight="1">
      <c r="A54" s="451"/>
      <c r="E54" s="820"/>
      <c r="F54" s="633"/>
      <c r="G54" s="633"/>
      <c r="H54" s="633"/>
      <c r="I54" s="634"/>
      <c r="J54" s="635"/>
      <c r="K54" s="635"/>
      <c r="L54" s="635"/>
      <c r="M54" s="635"/>
      <c r="N54" s="635"/>
      <c r="O54" s="635"/>
      <c r="P54" s="635"/>
      <c r="Q54" s="636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  <c r="AC54" s="587"/>
      <c r="AD54" s="380"/>
      <c r="AE54" s="380"/>
      <c r="AF54" s="380"/>
      <c r="AG54" s="380"/>
      <c r="AH54" s="380"/>
      <c r="AI54" s="380"/>
    </row>
    <row r="55" spans="1:35" s="452" customFormat="1">
      <c r="A55" s="637" t="s">
        <v>818</v>
      </c>
      <c r="C55" s="1934" t="s">
        <v>779</v>
      </c>
      <c r="D55" s="1934"/>
      <c r="E55" s="1934"/>
      <c r="F55" s="303"/>
      <c r="I55" s="303" t="s">
        <v>780</v>
      </c>
      <c r="J55" s="637"/>
      <c r="R55" s="587"/>
      <c r="S55" s="587"/>
      <c r="T55" s="587"/>
      <c r="U55" s="587"/>
      <c r="V55" s="587"/>
      <c r="W55" s="587"/>
      <c r="X55" s="587"/>
      <c r="Y55" s="587"/>
      <c r="Z55" s="587"/>
      <c r="AA55" s="587"/>
      <c r="AB55" s="587"/>
      <c r="AC55" s="587"/>
      <c r="AD55" s="380"/>
      <c r="AE55" s="380"/>
      <c r="AF55" s="380"/>
      <c r="AG55" s="380"/>
      <c r="AH55" s="380"/>
      <c r="AI55" s="380"/>
    </row>
    <row r="56" spans="1:35" s="452" customFormat="1">
      <c r="A56" s="821" t="s">
        <v>3873</v>
      </c>
      <c r="B56" s="638"/>
      <c r="C56" s="638"/>
      <c r="E56" s="583" t="s">
        <v>3357</v>
      </c>
      <c r="F56" s="303"/>
      <c r="J56" s="303" t="s">
        <v>3354</v>
      </c>
      <c r="K56" s="638"/>
      <c r="R56" s="587"/>
      <c r="S56" s="587"/>
      <c r="T56" s="587"/>
      <c r="U56" s="587"/>
      <c r="V56" s="587"/>
      <c r="W56" s="587"/>
      <c r="X56" s="587"/>
      <c r="Y56" s="587"/>
      <c r="Z56" s="587"/>
      <c r="AA56" s="587"/>
      <c r="AB56" s="587"/>
      <c r="AC56" s="587"/>
      <c r="AD56" s="380"/>
      <c r="AE56" s="380"/>
      <c r="AF56" s="380"/>
      <c r="AG56" s="380"/>
      <c r="AH56" s="380"/>
      <c r="AI56" s="380"/>
    </row>
    <row r="57" spans="1:35" s="452" customFormat="1">
      <c r="A57" s="821" t="s">
        <v>3363</v>
      </c>
      <c r="B57" s="638"/>
      <c r="C57" s="638"/>
      <c r="E57" s="303" t="s">
        <v>3353</v>
      </c>
      <c r="F57" s="303"/>
      <c r="J57" s="303" t="s">
        <v>2566</v>
      </c>
      <c r="K57" s="638"/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380"/>
      <c r="AE57" s="380"/>
      <c r="AF57" s="380"/>
      <c r="AG57" s="380"/>
      <c r="AH57" s="380"/>
      <c r="AI57" s="380"/>
    </row>
    <row r="58" spans="1:35" s="129" customFormat="1" ht="15.75" customHeight="1">
      <c r="C58" s="380"/>
      <c r="E58" s="145" t="s">
        <v>3356</v>
      </c>
      <c r="F58" s="380"/>
      <c r="I58" s="380"/>
      <c r="J58" s="145" t="s">
        <v>3355</v>
      </c>
      <c r="R58" s="587"/>
      <c r="S58" s="587"/>
      <c r="T58" s="587"/>
      <c r="U58" s="587"/>
      <c r="V58" s="587"/>
      <c r="W58" s="587"/>
      <c r="X58" s="587"/>
      <c r="Y58" s="587"/>
      <c r="Z58" s="587"/>
      <c r="AA58" s="587"/>
      <c r="AB58" s="587"/>
      <c r="AC58" s="587"/>
      <c r="AD58" s="380"/>
      <c r="AE58" s="380"/>
      <c r="AF58" s="380"/>
      <c r="AG58" s="380"/>
      <c r="AH58" s="380"/>
      <c r="AI58" s="380"/>
    </row>
    <row r="59" spans="1:35" ht="17.25" customHeight="1">
      <c r="A59" s="822"/>
      <c r="B59" s="822"/>
      <c r="C59" s="822"/>
      <c r="D59" s="822"/>
      <c r="E59" s="822"/>
    </row>
  </sheetData>
  <mergeCells count="12">
    <mergeCell ref="R11:AC11"/>
    <mergeCell ref="AD11:AI11"/>
    <mergeCell ref="G11:Q11"/>
    <mergeCell ref="F11:F12"/>
    <mergeCell ref="F13:F14"/>
    <mergeCell ref="A1:Q1"/>
    <mergeCell ref="A53:D53"/>
    <mergeCell ref="C55:E55"/>
    <mergeCell ref="A11:A12"/>
    <mergeCell ref="B11:C11"/>
    <mergeCell ref="D11:D12"/>
    <mergeCell ref="E11:E12"/>
  </mergeCells>
  <pageMargins left="0.53125" right="0.23622047244094491" top="0.45454545454545453" bottom="0.29356060606060608" header="0.31496062992125984" footer="0.31496062992125984"/>
  <pageSetup paperSize="9" orientation="landscape" horizontalDpi="4294967293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AJ60"/>
  <sheetViews>
    <sheetView view="pageLayout" topLeftCell="A41" workbookViewId="0">
      <selection activeCell="I49" sqref="I49"/>
    </sheetView>
  </sheetViews>
  <sheetFormatPr defaultRowHeight="16.5" customHeight="1"/>
  <cols>
    <col min="1" max="1" width="43.75" style="841" customWidth="1"/>
    <col min="2" max="4" width="40.25" style="841" hidden="1" customWidth="1"/>
    <col min="5" max="5" width="8.5" style="841" customWidth="1"/>
    <col min="6" max="6" width="17.75" style="842" customWidth="1"/>
    <col min="7" max="7" width="6.625" style="842" customWidth="1"/>
    <col min="8" max="8" width="5.375" style="842" customWidth="1"/>
    <col min="9" max="9" width="3.75" style="842" customWidth="1"/>
    <col min="10" max="11" width="3.75" style="841" customWidth="1"/>
    <col min="12" max="12" width="6.625" style="841" customWidth="1"/>
    <col min="13" max="15" width="4.375" style="841" customWidth="1"/>
    <col min="16" max="16" width="6.25" style="841" customWidth="1"/>
    <col min="17" max="17" width="4.125" style="841" customWidth="1"/>
    <col min="18" max="18" width="6.125" style="256" customWidth="1"/>
    <col min="19" max="30" width="3.875" style="256" customWidth="1"/>
    <col min="31" max="34" width="16.375" style="380" customWidth="1"/>
    <col min="35" max="36" width="9" style="380"/>
    <col min="37" max="16384" width="9" style="841"/>
  </cols>
  <sheetData>
    <row r="1" spans="1:36" s="793" customFormat="1" ht="16.5" customHeight="1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74"/>
      <c r="R1" s="1974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81"/>
      <c r="AF1" s="81"/>
      <c r="AG1" s="81"/>
      <c r="AH1" s="81"/>
      <c r="AI1" s="81"/>
      <c r="AJ1" s="81"/>
    </row>
    <row r="2" spans="1:36" s="793" customFormat="1" ht="16.5" customHeight="1">
      <c r="A2" s="794" t="s">
        <v>0</v>
      </c>
      <c r="C2" s="795"/>
      <c r="D2" s="823"/>
      <c r="E2" s="130" t="s">
        <v>873</v>
      </c>
      <c r="G2" s="824"/>
      <c r="H2" s="824"/>
      <c r="I2" s="824"/>
      <c r="J2" s="796"/>
      <c r="K2" s="796"/>
      <c r="L2" s="796"/>
      <c r="M2" s="796"/>
      <c r="N2" s="796"/>
      <c r="O2" s="796"/>
      <c r="P2" s="796"/>
      <c r="Q2" s="796"/>
      <c r="R2" s="79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81"/>
      <c r="AF2" s="81"/>
      <c r="AG2" s="81"/>
      <c r="AH2" s="81"/>
      <c r="AI2" s="81"/>
      <c r="AJ2" s="81"/>
    </row>
    <row r="3" spans="1:36" s="793" customFormat="1" ht="16.5" customHeight="1">
      <c r="A3" s="794" t="s">
        <v>2</v>
      </c>
      <c r="C3" s="796"/>
      <c r="D3" s="823"/>
      <c r="E3" s="130" t="s">
        <v>207</v>
      </c>
      <c r="G3" s="824"/>
      <c r="H3" s="824"/>
      <c r="I3" s="824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81"/>
      <c r="AF3" s="81"/>
      <c r="AG3" s="81"/>
      <c r="AH3" s="81"/>
      <c r="AI3" s="81"/>
      <c r="AJ3" s="81"/>
    </row>
    <row r="4" spans="1:36" s="793" customFormat="1" ht="16.5" customHeight="1">
      <c r="A4" s="794" t="s">
        <v>4</v>
      </c>
      <c r="C4" s="797"/>
      <c r="D4" s="825"/>
      <c r="E4" s="798" t="s">
        <v>417</v>
      </c>
      <c r="G4" s="824"/>
      <c r="H4" s="824"/>
      <c r="I4" s="824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81"/>
      <c r="AF4" s="81"/>
      <c r="AG4" s="81"/>
      <c r="AH4" s="81"/>
      <c r="AI4" s="81"/>
      <c r="AJ4" s="81"/>
    </row>
    <row r="5" spans="1:36" s="793" customFormat="1" ht="16.5" customHeight="1">
      <c r="A5" s="794"/>
      <c r="C5" s="796"/>
      <c r="E5" s="798" t="s">
        <v>874</v>
      </c>
      <c r="G5" s="824"/>
      <c r="H5" s="824"/>
      <c r="I5" s="824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549"/>
      <c r="AF5" s="549"/>
      <c r="AG5" s="549"/>
      <c r="AH5" s="549"/>
      <c r="AI5" s="549"/>
      <c r="AJ5" s="549"/>
    </row>
    <row r="6" spans="1:36" s="793" customFormat="1" ht="16.5" customHeight="1">
      <c r="A6" s="794"/>
      <c r="C6" s="795"/>
      <c r="E6" s="798" t="s">
        <v>476</v>
      </c>
      <c r="G6" s="824"/>
      <c r="H6" s="824"/>
      <c r="I6" s="824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549"/>
      <c r="AF6" s="549"/>
      <c r="AG6" s="549"/>
      <c r="AH6" s="549"/>
      <c r="AI6" s="549"/>
      <c r="AJ6" s="549"/>
    </row>
    <row r="7" spans="1:36" s="793" customFormat="1" ht="16.5" customHeight="1">
      <c r="A7" s="794" t="s">
        <v>7</v>
      </c>
      <c r="C7" s="799"/>
      <c r="E7" s="133" t="s">
        <v>3320</v>
      </c>
      <c r="G7" s="824"/>
      <c r="H7" s="824"/>
      <c r="I7" s="824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549"/>
      <c r="AF7" s="549"/>
      <c r="AG7" s="549"/>
      <c r="AH7" s="549"/>
      <c r="AI7" s="549"/>
      <c r="AJ7" s="549"/>
    </row>
    <row r="8" spans="1:36" s="793" customFormat="1" ht="16.5" customHeight="1">
      <c r="A8" s="826" t="s">
        <v>13</v>
      </c>
      <c r="C8" s="800"/>
      <c r="D8" s="827"/>
      <c r="E8" s="167" t="s">
        <v>17</v>
      </c>
      <c r="F8" s="243" t="s">
        <v>3309</v>
      </c>
      <c r="G8" s="824"/>
      <c r="H8" s="824"/>
      <c r="I8" s="824"/>
      <c r="J8" s="243" t="s">
        <v>3310</v>
      </c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549"/>
      <c r="AF8" s="549"/>
      <c r="AG8" s="549"/>
      <c r="AH8" s="549"/>
      <c r="AI8" s="549"/>
      <c r="AJ8" s="549"/>
    </row>
    <row r="9" spans="1:36" s="559" customFormat="1" ht="16.5" customHeight="1">
      <c r="A9" s="828"/>
      <c r="C9" s="829"/>
      <c r="D9" s="829"/>
      <c r="E9" s="168" t="s">
        <v>18</v>
      </c>
      <c r="F9" s="243" t="s">
        <v>1776</v>
      </c>
      <c r="G9" s="830"/>
      <c r="H9" s="830"/>
      <c r="I9" s="830"/>
      <c r="K9" s="243" t="s">
        <v>1772</v>
      </c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549"/>
      <c r="AF9" s="549"/>
      <c r="AG9" s="549"/>
      <c r="AH9" s="549"/>
      <c r="AI9" s="549"/>
      <c r="AJ9" s="549"/>
    </row>
    <row r="10" spans="1:36" s="559" customFormat="1" ht="16.5" customHeight="1">
      <c r="A10" s="828"/>
      <c r="C10" s="829"/>
      <c r="D10" s="829"/>
      <c r="F10" s="243" t="s">
        <v>3311</v>
      </c>
      <c r="G10" s="830"/>
      <c r="H10" s="830"/>
      <c r="I10" s="830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549"/>
      <c r="AF10" s="549"/>
      <c r="AG10" s="549"/>
      <c r="AH10" s="549"/>
      <c r="AI10" s="549"/>
      <c r="AJ10" s="549"/>
    </row>
    <row r="11" spans="1:36" s="559" customFormat="1" ht="16.5" customHeight="1">
      <c r="A11" s="828"/>
      <c r="C11" s="829"/>
      <c r="D11" s="829"/>
      <c r="F11" s="243" t="s">
        <v>3312</v>
      </c>
      <c r="G11" s="830"/>
      <c r="H11" s="830"/>
      <c r="I11" s="830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549"/>
      <c r="AF11" s="549"/>
      <c r="AG11" s="549"/>
      <c r="AH11" s="549"/>
      <c r="AI11" s="549"/>
      <c r="AJ11" s="549"/>
    </row>
    <row r="12" spans="1:36" s="559" customFormat="1" ht="16.5" customHeight="1">
      <c r="A12" s="831" t="s">
        <v>2572</v>
      </c>
      <c r="C12" s="829"/>
      <c r="D12" s="829"/>
      <c r="E12" s="341" t="s">
        <v>2575</v>
      </c>
      <c r="G12" s="830"/>
      <c r="H12" s="830"/>
      <c r="I12" s="830"/>
    </row>
    <row r="13" spans="1:36" s="832" customFormat="1" ht="16.5" customHeight="1">
      <c r="A13" s="1971"/>
      <c r="B13" s="1972" t="s">
        <v>13</v>
      </c>
      <c r="C13" s="1972"/>
      <c r="D13" s="1972" t="s">
        <v>1554</v>
      </c>
      <c r="E13" s="1973" t="s">
        <v>14</v>
      </c>
      <c r="F13" s="1976" t="s">
        <v>15</v>
      </c>
      <c r="G13" s="1975" t="s">
        <v>16</v>
      </c>
      <c r="H13" s="1963" t="s">
        <v>959</v>
      </c>
      <c r="I13" s="1963"/>
      <c r="J13" s="1963"/>
      <c r="K13" s="1963"/>
      <c r="L13" s="1963"/>
      <c r="M13" s="1963"/>
      <c r="N13" s="1963"/>
      <c r="O13" s="1963"/>
      <c r="P13" s="1963"/>
      <c r="Q13" s="1963"/>
      <c r="R13" s="1963"/>
      <c r="S13" s="1960" t="s">
        <v>3361</v>
      </c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60"/>
      <c r="AE13" s="1936" t="s">
        <v>1934</v>
      </c>
      <c r="AF13" s="1936"/>
      <c r="AG13" s="1936"/>
      <c r="AH13" s="1936"/>
      <c r="AI13" s="1936"/>
      <c r="AJ13" s="1936"/>
    </row>
    <row r="14" spans="1:36" s="832" customFormat="1" ht="16.5" customHeight="1">
      <c r="A14" s="1971"/>
      <c r="B14" s="465" t="s">
        <v>17</v>
      </c>
      <c r="C14" s="465" t="s">
        <v>18</v>
      </c>
      <c r="D14" s="1972"/>
      <c r="E14" s="1973"/>
      <c r="F14" s="1977"/>
      <c r="G14" s="1975"/>
      <c r="H14" s="563" t="s">
        <v>3567</v>
      </c>
      <c r="I14" s="151" t="s">
        <v>997</v>
      </c>
      <c r="J14" s="151" t="s">
        <v>3284</v>
      </c>
      <c r="K14" s="152" t="s">
        <v>998</v>
      </c>
      <c r="L14" s="152" t="s">
        <v>3285</v>
      </c>
      <c r="M14" s="152" t="s">
        <v>960</v>
      </c>
      <c r="N14" s="152" t="s">
        <v>961</v>
      </c>
      <c r="O14" s="152" t="s">
        <v>22</v>
      </c>
      <c r="P14" s="152" t="s">
        <v>501</v>
      </c>
      <c r="Q14" s="153" t="s">
        <v>1933</v>
      </c>
      <c r="R14" s="152" t="s">
        <v>872</v>
      </c>
      <c r="S14" s="564" t="s">
        <v>434</v>
      </c>
      <c r="T14" s="565" t="s">
        <v>437</v>
      </c>
      <c r="U14" s="565" t="s">
        <v>3358</v>
      </c>
      <c r="V14" s="566" t="s">
        <v>1249</v>
      </c>
      <c r="W14" s="566" t="s">
        <v>3359</v>
      </c>
      <c r="X14" s="566" t="s">
        <v>440</v>
      </c>
      <c r="Y14" s="566" t="s">
        <v>447</v>
      </c>
      <c r="Z14" s="567" t="s">
        <v>449</v>
      </c>
      <c r="AA14" s="567" t="s">
        <v>442</v>
      </c>
      <c r="AB14" s="567" t="s">
        <v>443</v>
      </c>
      <c r="AC14" s="567" t="s">
        <v>428</v>
      </c>
      <c r="AD14" s="567" t="s">
        <v>3360</v>
      </c>
      <c r="AE14" s="566" t="s">
        <v>2560</v>
      </c>
      <c r="AF14" s="566" t="s">
        <v>2561</v>
      </c>
      <c r="AG14" s="566" t="s">
        <v>2562</v>
      </c>
      <c r="AH14" s="566" t="s">
        <v>2563</v>
      </c>
      <c r="AI14" s="564" t="s">
        <v>872</v>
      </c>
      <c r="AJ14" s="565" t="s">
        <v>1935</v>
      </c>
    </row>
    <row r="15" spans="1:36" s="805" customFormat="1" ht="16.5" customHeight="1">
      <c r="A15" s="802" t="s">
        <v>2573</v>
      </c>
      <c r="B15" s="802"/>
      <c r="C15" s="802"/>
      <c r="D15" s="802"/>
      <c r="E15" s="802"/>
      <c r="F15" s="318"/>
      <c r="G15" s="318"/>
      <c r="H15" s="318">
        <v>0</v>
      </c>
      <c r="I15" s="318"/>
      <c r="J15" s="82">
        <v>0</v>
      </c>
      <c r="K15" s="82"/>
      <c r="L15" s="82"/>
      <c r="M15" s="802"/>
      <c r="N15" s="802"/>
      <c r="O15" s="802"/>
      <c r="P15" s="802"/>
      <c r="Q15" s="802"/>
      <c r="R15" s="802">
        <f>SUM(H15:Q15)</f>
        <v>0</v>
      </c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257"/>
      <c r="AF15" s="257"/>
      <c r="AG15" s="257"/>
      <c r="AH15" s="257"/>
      <c r="AI15" s="257"/>
      <c r="AJ15" s="257"/>
    </row>
    <row r="16" spans="1:36" s="805" customFormat="1" ht="16.5" customHeight="1">
      <c r="A16" s="833" t="s">
        <v>2065</v>
      </c>
      <c r="B16" s="82"/>
      <c r="C16" s="82" t="s">
        <v>2066</v>
      </c>
      <c r="D16" s="82" t="s">
        <v>2067</v>
      </c>
      <c r="E16" s="620">
        <v>20790</v>
      </c>
      <c r="F16" s="802"/>
      <c r="G16" s="210" t="s">
        <v>2012</v>
      </c>
      <c r="H16" s="210"/>
      <c r="I16" s="210"/>
      <c r="J16" s="82"/>
      <c r="K16" s="82"/>
      <c r="L16" s="82"/>
      <c r="M16" s="802"/>
      <c r="N16" s="802"/>
      <c r="O16" s="802"/>
      <c r="P16" s="834"/>
      <c r="Q16" s="802"/>
      <c r="R16" s="802">
        <f t="shared" ref="R16:R54" si="0">SUM(H16:Q16)</f>
        <v>0</v>
      </c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</row>
    <row r="17" spans="1:36" s="805" customFormat="1" ht="16.5" customHeight="1">
      <c r="A17" s="835" t="s">
        <v>2068</v>
      </c>
      <c r="B17" s="82"/>
      <c r="C17" s="82" t="s">
        <v>2069</v>
      </c>
      <c r="D17" s="82" t="s">
        <v>2070</v>
      </c>
      <c r="E17" s="82"/>
      <c r="F17" s="802"/>
      <c r="G17" s="210" t="s">
        <v>2778</v>
      </c>
      <c r="H17" s="210"/>
      <c r="I17" s="210"/>
      <c r="J17" s="82"/>
      <c r="K17" s="82"/>
      <c r="L17" s="82"/>
      <c r="M17" s="802"/>
      <c r="N17" s="802"/>
      <c r="O17" s="802"/>
      <c r="P17" s="621"/>
      <c r="Q17" s="808"/>
      <c r="R17" s="802">
        <f t="shared" si="0"/>
        <v>0</v>
      </c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</row>
    <row r="18" spans="1:36" s="805" customFormat="1" ht="16.5" customHeight="1">
      <c r="A18" s="817" t="s">
        <v>2071</v>
      </c>
      <c r="B18" s="82"/>
      <c r="C18" s="82" t="s">
        <v>2072</v>
      </c>
      <c r="D18" s="82"/>
      <c r="E18" s="82"/>
      <c r="F18" s="210"/>
      <c r="G18" s="318"/>
      <c r="H18" s="318"/>
      <c r="I18" s="318"/>
      <c r="J18" s="82"/>
      <c r="K18" s="82"/>
      <c r="L18" s="621"/>
      <c r="M18" s="802"/>
      <c r="N18" s="802"/>
      <c r="O18" s="802"/>
      <c r="P18" s="802"/>
      <c r="Q18" s="808"/>
      <c r="R18" s="802">
        <f t="shared" si="0"/>
        <v>0</v>
      </c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</row>
    <row r="19" spans="1:36" s="805" customFormat="1" ht="16.5" customHeight="1">
      <c r="A19" s="817" t="s">
        <v>2073</v>
      </c>
      <c r="B19" s="82"/>
      <c r="C19" s="82" t="s">
        <v>2074</v>
      </c>
      <c r="D19" s="82"/>
      <c r="E19" s="802"/>
      <c r="F19" s="210"/>
      <c r="G19" s="318"/>
      <c r="H19" s="318"/>
      <c r="I19" s="318"/>
      <c r="J19" s="82"/>
      <c r="K19" s="82"/>
      <c r="L19" s="82"/>
      <c r="M19" s="802"/>
      <c r="N19" s="802"/>
      <c r="O19" s="802"/>
      <c r="P19" s="621"/>
      <c r="Q19" s="808"/>
      <c r="R19" s="802">
        <f t="shared" si="0"/>
        <v>0</v>
      </c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</row>
    <row r="20" spans="1:36" s="805" customFormat="1" ht="16.5" customHeight="1">
      <c r="A20" s="817" t="s">
        <v>2075</v>
      </c>
      <c r="B20" s="82"/>
      <c r="C20" s="82" t="s">
        <v>2076</v>
      </c>
      <c r="D20" s="82"/>
      <c r="E20" s="802"/>
      <c r="F20" s="210"/>
      <c r="G20" s="318"/>
      <c r="H20" s="318"/>
      <c r="I20" s="318"/>
      <c r="J20" s="82"/>
      <c r="K20" s="82"/>
      <c r="L20" s="82"/>
      <c r="M20" s="802"/>
      <c r="N20" s="802"/>
      <c r="O20" s="802"/>
      <c r="P20" s="621"/>
      <c r="Q20" s="808"/>
      <c r="R20" s="802">
        <f t="shared" si="0"/>
        <v>0</v>
      </c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</row>
    <row r="21" spans="1:36" s="805" customFormat="1" ht="16.5" customHeight="1">
      <c r="A21" s="817" t="s">
        <v>2077</v>
      </c>
      <c r="B21" s="82"/>
      <c r="C21" s="82"/>
      <c r="D21" s="82"/>
      <c r="E21" s="802"/>
      <c r="F21" s="210"/>
      <c r="G21" s="318"/>
      <c r="H21" s="318"/>
      <c r="I21" s="318"/>
      <c r="J21" s="82"/>
      <c r="K21" s="82"/>
      <c r="L21" s="82"/>
      <c r="M21" s="802"/>
      <c r="N21" s="802"/>
      <c r="O21" s="802"/>
      <c r="P21" s="621"/>
      <c r="Q21" s="808"/>
      <c r="R21" s="802">
        <f t="shared" si="0"/>
        <v>0</v>
      </c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</row>
    <row r="22" spans="1:36" s="805" customFormat="1" ht="16.5" customHeight="1">
      <c r="A22" s="833" t="s">
        <v>2309</v>
      </c>
      <c r="B22" s="802"/>
      <c r="C22" s="82" t="s">
        <v>2078</v>
      </c>
      <c r="D22" s="82" t="s">
        <v>2079</v>
      </c>
      <c r="E22" s="620">
        <v>20821</v>
      </c>
      <c r="F22" s="836"/>
      <c r="G22" s="210"/>
      <c r="H22" s="210"/>
      <c r="I22" s="210"/>
      <c r="J22" s="82"/>
      <c r="K22" s="82"/>
      <c r="L22" s="82"/>
      <c r="M22" s="802"/>
      <c r="N22" s="802"/>
      <c r="O22" s="802"/>
      <c r="P22" s="834"/>
      <c r="Q22" s="802"/>
      <c r="R22" s="802">
        <f t="shared" si="0"/>
        <v>0</v>
      </c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</row>
    <row r="23" spans="1:36" s="805" customFormat="1" ht="16.5" customHeight="1">
      <c r="A23" s="82" t="s">
        <v>2080</v>
      </c>
      <c r="B23" s="802"/>
      <c r="C23" s="82" t="s">
        <v>2081</v>
      </c>
      <c r="D23" s="82" t="s">
        <v>2082</v>
      </c>
      <c r="E23" s="82"/>
      <c r="F23" s="211"/>
      <c r="G23" s="210"/>
      <c r="H23" s="210"/>
      <c r="I23" s="210"/>
      <c r="J23" s="82"/>
      <c r="K23" s="82"/>
      <c r="L23" s="82"/>
      <c r="M23" s="802"/>
      <c r="N23" s="802"/>
      <c r="O23" s="802"/>
      <c r="P23" s="621"/>
      <c r="Q23" s="808"/>
      <c r="R23" s="802">
        <f t="shared" si="0"/>
        <v>0</v>
      </c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</row>
    <row r="24" spans="1:36" s="805" customFormat="1" ht="16.5" customHeight="1">
      <c r="A24" s="817" t="s">
        <v>3313</v>
      </c>
      <c r="B24" s="802"/>
      <c r="C24" s="82" t="s">
        <v>2083</v>
      </c>
      <c r="D24" s="82" t="s">
        <v>2084</v>
      </c>
      <c r="E24" s="802"/>
      <c r="F24" s="837"/>
      <c r="G24" s="318"/>
      <c r="H24" s="318"/>
      <c r="I24" s="318"/>
      <c r="J24" s="82"/>
      <c r="K24" s="82"/>
      <c r="L24" s="82"/>
      <c r="M24" s="802"/>
      <c r="N24" s="802"/>
      <c r="O24" s="802"/>
      <c r="P24" s="802"/>
      <c r="Q24" s="802"/>
      <c r="R24" s="802">
        <f t="shared" si="0"/>
        <v>0</v>
      </c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</row>
    <row r="25" spans="1:36" s="805" customFormat="1" ht="16.5" customHeight="1">
      <c r="A25" s="817" t="s">
        <v>3314</v>
      </c>
      <c r="B25" s="82"/>
      <c r="C25" s="82" t="s">
        <v>2085</v>
      </c>
      <c r="D25" s="82"/>
      <c r="E25" s="802"/>
      <c r="F25" s="210"/>
      <c r="G25" s="318"/>
      <c r="H25" s="318"/>
      <c r="I25" s="318"/>
      <c r="J25" s="82"/>
      <c r="K25" s="82"/>
      <c r="L25" s="82"/>
      <c r="M25" s="802"/>
      <c r="N25" s="802"/>
      <c r="O25" s="802"/>
      <c r="P25" s="802"/>
      <c r="Q25" s="802"/>
      <c r="R25" s="802">
        <f t="shared" si="0"/>
        <v>0</v>
      </c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</row>
    <row r="26" spans="1:36" s="805" customFormat="1" ht="16.5" customHeight="1">
      <c r="A26" s="817" t="s">
        <v>3315</v>
      </c>
      <c r="B26" s="82"/>
      <c r="C26" s="82"/>
      <c r="D26" s="82"/>
      <c r="E26" s="802"/>
      <c r="F26" s="210"/>
      <c r="G26" s="318"/>
      <c r="H26" s="318"/>
      <c r="I26" s="318"/>
      <c r="J26" s="82"/>
      <c r="K26" s="82"/>
      <c r="L26" s="82"/>
      <c r="M26" s="802"/>
      <c r="N26" s="802"/>
      <c r="O26" s="802"/>
      <c r="P26" s="802"/>
      <c r="Q26" s="802"/>
      <c r="R26" s="802">
        <f t="shared" si="0"/>
        <v>0</v>
      </c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257"/>
      <c r="AF26" s="257"/>
      <c r="AG26" s="257"/>
      <c r="AH26" s="257"/>
      <c r="AI26" s="257"/>
      <c r="AJ26" s="257"/>
    </row>
    <row r="27" spans="1:36" s="805" customFormat="1" ht="16.5" customHeight="1">
      <c r="A27" s="833" t="s">
        <v>2086</v>
      </c>
      <c r="B27" s="802"/>
      <c r="C27" s="82" t="s">
        <v>2087</v>
      </c>
      <c r="D27" s="82" t="s">
        <v>2088</v>
      </c>
      <c r="E27" s="613" t="s">
        <v>987</v>
      </c>
      <c r="F27" s="836"/>
      <c r="G27" s="210" t="s">
        <v>2063</v>
      </c>
      <c r="H27" s="210"/>
      <c r="I27" s="210"/>
      <c r="J27" s="838"/>
      <c r="K27" s="838"/>
      <c r="L27" s="838"/>
      <c r="M27" s="802"/>
      <c r="N27" s="802"/>
      <c r="O27" s="802"/>
      <c r="P27" s="802"/>
      <c r="Q27" s="802"/>
      <c r="R27" s="802">
        <f t="shared" si="0"/>
        <v>0</v>
      </c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</row>
    <row r="28" spans="1:36" s="805" customFormat="1" ht="16.5" customHeight="1">
      <c r="A28" s="833" t="s">
        <v>2089</v>
      </c>
      <c r="B28" s="802"/>
      <c r="C28" s="82" t="s">
        <v>2090</v>
      </c>
      <c r="D28" s="82" t="s">
        <v>2091</v>
      </c>
      <c r="E28" s="802"/>
      <c r="F28" s="839" t="s">
        <v>1144</v>
      </c>
      <c r="G28" s="318"/>
      <c r="H28" s="318"/>
      <c r="I28" s="318"/>
      <c r="J28" s="82"/>
      <c r="K28" s="82"/>
      <c r="L28" s="82"/>
      <c r="M28" s="802"/>
      <c r="N28" s="802"/>
      <c r="O28" s="802"/>
      <c r="P28" s="802"/>
      <c r="Q28" s="802"/>
      <c r="R28" s="802">
        <f t="shared" si="0"/>
        <v>0</v>
      </c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</row>
    <row r="29" spans="1:36" s="805" customFormat="1" ht="16.5" customHeight="1">
      <c r="A29" s="817" t="s">
        <v>3671</v>
      </c>
      <c r="B29" s="82"/>
      <c r="C29" s="82"/>
      <c r="D29" s="210"/>
      <c r="E29" s="802"/>
      <c r="F29" s="82" t="s">
        <v>3818</v>
      </c>
      <c r="G29" s="318"/>
      <c r="H29" s="318"/>
      <c r="I29" s="318"/>
      <c r="J29" s="838"/>
      <c r="K29" s="838"/>
      <c r="L29" s="318">
        <f>100*60*4</f>
        <v>24000</v>
      </c>
      <c r="M29" s="802"/>
      <c r="N29" s="802"/>
      <c r="O29" s="802"/>
      <c r="P29" s="802"/>
      <c r="Q29" s="802"/>
      <c r="R29" s="802">
        <f t="shared" si="0"/>
        <v>24000</v>
      </c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</row>
    <row r="30" spans="1:36" s="805" customFormat="1" ht="16.5" customHeight="1">
      <c r="A30" s="817" t="s">
        <v>3672</v>
      </c>
      <c r="B30" s="82"/>
      <c r="C30" s="82"/>
      <c r="D30" s="802"/>
      <c r="E30" s="802"/>
      <c r="F30" s="839" t="s">
        <v>3678</v>
      </c>
      <c r="G30" s="318"/>
      <c r="H30" s="318"/>
      <c r="I30" s="802"/>
      <c r="J30" s="82"/>
      <c r="K30" s="82"/>
      <c r="L30" s="318">
        <v>3000</v>
      </c>
      <c r="M30" s="802"/>
      <c r="N30" s="802"/>
      <c r="O30" s="802"/>
      <c r="P30" s="840"/>
      <c r="Q30" s="808"/>
      <c r="R30" s="802">
        <f t="shared" si="0"/>
        <v>3000</v>
      </c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</row>
    <row r="31" spans="1:36" s="805" customFormat="1" ht="16.5" customHeight="1">
      <c r="A31" s="613"/>
      <c r="B31" s="82"/>
      <c r="C31" s="82"/>
      <c r="D31" s="802"/>
      <c r="E31" s="802"/>
      <c r="F31" s="293" t="s">
        <v>3817</v>
      </c>
      <c r="G31" s="318"/>
      <c r="H31" s="318"/>
      <c r="I31" s="802"/>
      <c r="J31" s="82"/>
      <c r="K31" s="82"/>
      <c r="L31" s="1477">
        <v>3475</v>
      </c>
      <c r="M31" s="802"/>
      <c r="N31" s="802"/>
      <c r="O31" s="802"/>
      <c r="P31" s="802"/>
      <c r="Q31" s="802"/>
      <c r="R31" s="802">
        <f t="shared" si="0"/>
        <v>3475</v>
      </c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</row>
    <row r="32" spans="1:36" ht="16.5" customHeight="1">
      <c r="L32" s="842"/>
      <c r="R32" s="802">
        <f t="shared" si="0"/>
        <v>0</v>
      </c>
    </row>
    <row r="33" spans="1:36" s="805" customFormat="1" ht="16.5" customHeight="1">
      <c r="A33" s="82"/>
      <c r="B33" s="82"/>
      <c r="C33" s="82"/>
      <c r="D33" s="802"/>
      <c r="E33" s="802"/>
      <c r="F33" s="82"/>
      <c r="G33" s="210"/>
      <c r="H33" s="210"/>
      <c r="I33" s="210"/>
      <c r="J33" s="82"/>
      <c r="K33" s="82"/>
      <c r="L33" s="82"/>
      <c r="M33" s="802"/>
      <c r="N33" s="802"/>
      <c r="O33" s="802"/>
      <c r="P33" s="621"/>
      <c r="Q33" s="843"/>
      <c r="R33" s="802">
        <f t="shared" si="0"/>
        <v>0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</row>
    <row r="34" spans="1:36" s="805" customFormat="1" ht="16.5" customHeight="1">
      <c r="A34" s="817" t="s">
        <v>3673</v>
      </c>
      <c r="B34" s="802"/>
      <c r="C34" s="802"/>
      <c r="D34" s="802"/>
      <c r="E34" s="802"/>
      <c r="F34" s="569" t="s">
        <v>3676</v>
      </c>
      <c r="G34" s="318"/>
      <c r="H34" s="318"/>
      <c r="J34" s="82"/>
      <c r="K34" s="82"/>
      <c r="L34" s="318">
        <f>3000*11</f>
        <v>33000</v>
      </c>
      <c r="M34" s="802"/>
      <c r="N34" s="802"/>
      <c r="O34" s="802"/>
      <c r="P34" s="802"/>
      <c r="Q34" s="802"/>
      <c r="R34" s="802">
        <f t="shared" si="0"/>
        <v>33000</v>
      </c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571"/>
      <c r="AF34" s="571"/>
      <c r="AG34" s="571"/>
      <c r="AH34" s="571"/>
      <c r="AI34" s="571" t="e">
        <f>SUM(#REF!)</f>
        <v>#REF!</v>
      </c>
      <c r="AJ34" s="571"/>
    </row>
    <row r="35" spans="1:36" s="805" customFormat="1" ht="16.5" customHeight="1">
      <c r="A35" s="817" t="s">
        <v>2103</v>
      </c>
      <c r="B35" s="802"/>
      <c r="C35" s="802"/>
      <c r="D35" s="802"/>
      <c r="E35" s="802"/>
      <c r="F35" s="210" t="s">
        <v>3674</v>
      </c>
      <c r="G35" s="318"/>
      <c r="H35" s="318"/>
      <c r="J35" s="82"/>
      <c r="K35" s="82"/>
      <c r="L35" s="318">
        <f>1000*11</f>
        <v>11000</v>
      </c>
      <c r="M35" s="802"/>
      <c r="N35" s="802"/>
      <c r="O35" s="802"/>
      <c r="P35" s="802"/>
      <c r="Q35" s="802"/>
      <c r="R35" s="802">
        <f t="shared" si="0"/>
        <v>11000</v>
      </c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573"/>
      <c r="AF35" s="573"/>
      <c r="AG35" s="573"/>
      <c r="AH35" s="573"/>
      <c r="AI35" s="573"/>
      <c r="AJ35" s="573"/>
    </row>
    <row r="36" spans="1:36" s="805" customFormat="1" ht="16.5" customHeight="1">
      <c r="A36" s="817" t="s">
        <v>3675</v>
      </c>
      <c r="B36" s="802"/>
      <c r="C36" s="802"/>
      <c r="D36" s="802"/>
      <c r="E36" s="802"/>
      <c r="F36" s="569" t="s">
        <v>3676</v>
      </c>
      <c r="G36" s="318"/>
      <c r="H36" s="318"/>
      <c r="J36" s="82"/>
      <c r="K36" s="82"/>
      <c r="L36" s="318">
        <f>3000*11</f>
        <v>33000</v>
      </c>
      <c r="M36" s="802"/>
      <c r="N36" s="802"/>
      <c r="O36" s="802"/>
      <c r="P36" s="802"/>
      <c r="Q36" s="802"/>
      <c r="R36" s="802">
        <f t="shared" si="0"/>
        <v>33000</v>
      </c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</row>
    <row r="37" spans="1:36" s="805" customFormat="1" ht="16.5" customHeight="1">
      <c r="A37" s="817" t="s">
        <v>2104</v>
      </c>
      <c r="B37" s="802"/>
      <c r="C37" s="802"/>
      <c r="D37" s="802"/>
      <c r="E37" s="802"/>
      <c r="F37" s="210" t="s">
        <v>3510</v>
      </c>
      <c r="G37" s="318"/>
      <c r="H37" s="318"/>
      <c r="J37" s="82"/>
      <c r="K37" s="82"/>
      <c r="L37" s="318">
        <f>1000*11</f>
        <v>11000</v>
      </c>
      <c r="M37" s="802"/>
      <c r="N37" s="802"/>
      <c r="O37" s="802"/>
      <c r="P37" s="802"/>
      <c r="Q37" s="802"/>
      <c r="R37" s="802">
        <f t="shared" si="0"/>
        <v>11000</v>
      </c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</row>
    <row r="38" spans="1:36" s="805" customFormat="1" ht="16.5" customHeight="1">
      <c r="A38" s="817"/>
      <c r="B38" s="802"/>
      <c r="C38" s="802"/>
      <c r="D38" s="802"/>
      <c r="E38" s="802"/>
      <c r="F38" s="318"/>
      <c r="G38" s="318"/>
      <c r="H38" s="318"/>
      <c r="I38" s="318"/>
      <c r="J38" s="82"/>
      <c r="K38" s="82"/>
      <c r="L38" s="82"/>
      <c r="M38" s="802"/>
      <c r="N38" s="802"/>
      <c r="O38" s="802"/>
      <c r="P38" s="802"/>
      <c r="Q38" s="802"/>
      <c r="R38" s="802">
        <f t="shared" si="0"/>
        <v>0</v>
      </c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</row>
    <row r="39" spans="1:36" s="805" customFormat="1" ht="16.5" customHeight="1">
      <c r="A39" s="817"/>
      <c r="B39" s="802"/>
      <c r="C39" s="802"/>
      <c r="D39" s="802"/>
      <c r="E39" s="802"/>
      <c r="F39" s="318"/>
      <c r="G39" s="318"/>
      <c r="H39" s="318"/>
      <c r="I39" s="318"/>
      <c r="J39" s="82"/>
      <c r="K39" s="82"/>
      <c r="L39" s="82"/>
      <c r="M39" s="802"/>
      <c r="N39" s="802"/>
      <c r="O39" s="802"/>
      <c r="P39" s="802"/>
      <c r="Q39" s="802"/>
      <c r="R39" s="802">
        <f t="shared" si="0"/>
        <v>0</v>
      </c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78"/>
      <c r="AF39" s="78"/>
      <c r="AG39" s="78"/>
      <c r="AH39" s="78"/>
      <c r="AI39" s="78"/>
      <c r="AJ39" s="78"/>
    </row>
    <row r="40" spans="1:36" s="805" customFormat="1" ht="16.5" customHeight="1">
      <c r="A40" s="833" t="s">
        <v>2092</v>
      </c>
      <c r="B40" s="802"/>
      <c r="C40" s="82" t="s">
        <v>2093</v>
      </c>
      <c r="D40" s="82" t="s">
        <v>2094</v>
      </c>
      <c r="E40" s="613" t="s">
        <v>987</v>
      </c>
      <c r="F40" s="836"/>
      <c r="G40" s="210"/>
      <c r="H40" s="210"/>
      <c r="I40" s="210"/>
      <c r="J40" s="82"/>
      <c r="K40" s="82"/>
      <c r="L40" s="82"/>
      <c r="M40" s="802"/>
      <c r="N40" s="802"/>
      <c r="O40" s="802"/>
      <c r="P40" s="802"/>
      <c r="Q40" s="802"/>
      <c r="R40" s="802">
        <f t="shared" si="0"/>
        <v>0</v>
      </c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223"/>
      <c r="AF40" s="223"/>
      <c r="AG40" s="223"/>
      <c r="AH40" s="223"/>
      <c r="AI40" s="223"/>
      <c r="AJ40" s="223"/>
    </row>
    <row r="41" spans="1:36" s="805" customFormat="1" ht="16.5" customHeight="1">
      <c r="A41" s="817" t="s">
        <v>2095</v>
      </c>
      <c r="B41" s="802"/>
      <c r="C41" s="82" t="s">
        <v>2096</v>
      </c>
      <c r="D41" s="82" t="s">
        <v>2097</v>
      </c>
      <c r="E41" s="802"/>
      <c r="F41" s="211"/>
      <c r="G41" s="210" t="s">
        <v>2063</v>
      </c>
      <c r="H41" s="210"/>
      <c r="I41" s="210"/>
      <c r="J41" s="82"/>
      <c r="K41" s="82"/>
      <c r="L41" s="82"/>
      <c r="M41" s="802"/>
      <c r="N41" s="802"/>
      <c r="O41" s="802"/>
      <c r="P41" s="621"/>
      <c r="Q41" s="808"/>
      <c r="R41" s="802">
        <f t="shared" si="0"/>
        <v>0</v>
      </c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223"/>
      <c r="AF41" s="223"/>
      <c r="AG41" s="223"/>
      <c r="AH41" s="223"/>
      <c r="AI41" s="223"/>
      <c r="AJ41" s="223"/>
    </row>
    <row r="42" spans="1:36" s="805" customFormat="1" ht="16.5" customHeight="1">
      <c r="A42" s="817" t="s">
        <v>3316</v>
      </c>
      <c r="B42" s="802"/>
      <c r="C42" s="82" t="s">
        <v>2098</v>
      </c>
      <c r="D42" s="82" t="s">
        <v>2099</v>
      </c>
      <c r="E42" s="802"/>
      <c r="F42" s="211"/>
      <c r="G42" s="318"/>
      <c r="H42" s="318"/>
      <c r="I42" s="318"/>
      <c r="J42" s="82"/>
      <c r="K42" s="82"/>
      <c r="L42" s="82"/>
      <c r="M42" s="802"/>
      <c r="N42" s="802"/>
      <c r="O42" s="802"/>
      <c r="P42" s="802"/>
      <c r="Q42" s="802"/>
      <c r="R42" s="802">
        <f t="shared" si="0"/>
        <v>0</v>
      </c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223"/>
      <c r="AF42" s="223"/>
      <c r="AG42" s="223"/>
      <c r="AH42" s="223"/>
      <c r="AI42" s="223"/>
      <c r="AJ42" s="223"/>
    </row>
    <row r="43" spans="1:36" s="805" customFormat="1" ht="16.5" customHeight="1">
      <c r="A43" s="817" t="s">
        <v>2574</v>
      </c>
      <c r="B43" s="802"/>
      <c r="C43" s="82" t="s">
        <v>2100</v>
      </c>
      <c r="D43" s="802"/>
      <c r="E43" s="802"/>
      <c r="F43" s="211"/>
      <c r="G43" s="318"/>
      <c r="H43" s="318"/>
      <c r="I43" s="318"/>
      <c r="J43" s="82"/>
      <c r="K43" s="82"/>
      <c r="L43" s="82"/>
      <c r="M43" s="802"/>
      <c r="N43" s="802"/>
      <c r="O43" s="802"/>
      <c r="P43" s="621"/>
      <c r="Q43" s="843"/>
      <c r="R43" s="802">
        <f t="shared" si="0"/>
        <v>0</v>
      </c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223"/>
      <c r="AF43" s="223"/>
      <c r="AG43" s="223"/>
      <c r="AH43" s="223"/>
      <c r="AI43" s="223"/>
      <c r="AJ43" s="223"/>
    </row>
    <row r="44" spans="1:36" s="805" customFormat="1" ht="16.5" customHeight="1">
      <c r="A44" s="817" t="s">
        <v>3816</v>
      </c>
      <c r="B44" s="802"/>
      <c r="C44" s="82" t="s">
        <v>2101</v>
      </c>
      <c r="D44" s="802"/>
      <c r="E44" s="802"/>
      <c r="G44" s="318"/>
      <c r="H44" s="318"/>
      <c r="I44" s="318"/>
      <c r="J44" s="82"/>
      <c r="K44" s="82"/>
      <c r="L44" s="82"/>
      <c r="M44" s="802"/>
      <c r="N44" s="802"/>
      <c r="O44" s="802"/>
      <c r="P44" s="802"/>
      <c r="Q44" s="802"/>
      <c r="R44" s="802">
        <f t="shared" si="0"/>
        <v>0</v>
      </c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223"/>
      <c r="AF44" s="223"/>
      <c r="AG44" s="223"/>
      <c r="AH44" s="223"/>
      <c r="AI44" s="223"/>
      <c r="AJ44" s="223"/>
    </row>
    <row r="45" spans="1:36" s="805" customFormat="1" ht="16.5" customHeight="1">
      <c r="A45" s="817" t="s">
        <v>2236</v>
      </c>
      <c r="B45" s="802"/>
      <c r="C45" s="82" t="s">
        <v>2102</v>
      </c>
      <c r="D45" s="802"/>
      <c r="E45" s="802"/>
      <c r="F45" s="844"/>
      <c r="G45" s="318"/>
      <c r="H45" s="318"/>
      <c r="I45" s="318"/>
      <c r="J45" s="82"/>
      <c r="K45" s="82"/>
      <c r="L45" s="82"/>
      <c r="M45" s="802"/>
      <c r="N45" s="802"/>
      <c r="O45" s="802"/>
      <c r="P45" s="802"/>
      <c r="Q45" s="802"/>
      <c r="R45" s="802">
        <f t="shared" si="0"/>
        <v>0</v>
      </c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223"/>
      <c r="AF45" s="223"/>
      <c r="AG45" s="223"/>
      <c r="AH45" s="223"/>
      <c r="AI45" s="223"/>
      <c r="AJ45" s="223"/>
    </row>
    <row r="46" spans="1:36" s="805" customFormat="1" ht="16.5" customHeight="1">
      <c r="A46" s="817" t="s">
        <v>3511</v>
      </c>
      <c r="B46" s="802"/>
      <c r="C46" s="802"/>
      <c r="D46" s="802"/>
      <c r="E46" s="802"/>
      <c r="F46" s="318"/>
      <c r="G46" s="318"/>
      <c r="H46" s="318"/>
      <c r="I46" s="318"/>
      <c r="J46" s="82"/>
      <c r="K46" s="82"/>
      <c r="L46" s="82"/>
      <c r="M46" s="802"/>
      <c r="N46" s="802"/>
      <c r="O46" s="802"/>
      <c r="P46" s="802"/>
      <c r="Q46" s="802"/>
      <c r="R46" s="802">
        <f t="shared" si="0"/>
        <v>0</v>
      </c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</row>
    <row r="47" spans="1:36" s="805" customFormat="1" ht="16.5" customHeight="1">
      <c r="A47" s="817" t="s">
        <v>3512</v>
      </c>
      <c r="B47" s="802"/>
      <c r="C47" s="802"/>
      <c r="D47" s="802"/>
      <c r="E47" s="802"/>
      <c r="F47" s="210"/>
      <c r="G47" s="318"/>
      <c r="I47" s="318"/>
      <c r="J47" s="82"/>
      <c r="K47" s="82"/>
      <c r="L47" s="82"/>
      <c r="M47" s="802"/>
      <c r="N47" s="802"/>
      <c r="O47" s="802"/>
      <c r="P47" s="802"/>
      <c r="Q47" s="802"/>
      <c r="R47" s="802">
        <f t="shared" si="0"/>
        <v>0</v>
      </c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78"/>
      <c r="AF47" s="78"/>
      <c r="AG47" s="78"/>
      <c r="AH47" s="78"/>
      <c r="AI47" s="78"/>
      <c r="AJ47" s="78"/>
    </row>
    <row r="48" spans="1:36" s="805" customFormat="1" ht="16.5" customHeight="1">
      <c r="A48" s="817"/>
      <c r="B48" s="802"/>
      <c r="C48" s="802"/>
      <c r="D48" s="802"/>
      <c r="E48" s="802"/>
      <c r="F48" s="318"/>
      <c r="G48" s="318"/>
      <c r="H48" s="318"/>
      <c r="I48" s="318"/>
      <c r="J48" s="82"/>
      <c r="K48" s="82"/>
      <c r="L48" s="82"/>
      <c r="M48" s="802"/>
      <c r="N48" s="802"/>
      <c r="O48" s="802"/>
      <c r="P48" s="802"/>
      <c r="Q48" s="802"/>
      <c r="R48" s="802">
        <f t="shared" si="0"/>
        <v>0</v>
      </c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223"/>
      <c r="AF48" s="223"/>
      <c r="AG48" s="223"/>
      <c r="AH48" s="223"/>
      <c r="AI48" s="223"/>
      <c r="AJ48" s="223"/>
    </row>
    <row r="49" spans="1:36" s="805" customFormat="1" ht="16.5" customHeight="1">
      <c r="A49" s="817"/>
      <c r="B49" s="82"/>
      <c r="C49" s="802"/>
      <c r="D49" s="802"/>
      <c r="E49" s="802"/>
      <c r="F49" s="318"/>
      <c r="G49" s="318"/>
      <c r="H49" s="318"/>
      <c r="I49" s="318"/>
      <c r="J49" s="82"/>
      <c r="K49" s="82"/>
      <c r="L49" s="82"/>
      <c r="M49" s="802"/>
      <c r="N49" s="802"/>
      <c r="O49" s="802"/>
      <c r="P49" s="802"/>
      <c r="Q49" s="802"/>
      <c r="R49" s="802">
        <f t="shared" si="0"/>
        <v>0</v>
      </c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223"/>
      <c r="AF49" s="223"/>
      <c r="AG49" s="223"/>
      <c r="AH49" s="223"/>
      <c r="AI49" s="223"/>
      <c r="AJ49" s="223"/>
    </row>
    <row r="50" spans="1:36" s="805" customFormat="1" ht="16.5" customHeight="1">
      <c r="A50" s="817"/>
      <c r="B50" s="82"/>
      <c r="C50" s="802"/>
      <c r="D50" s="802"/>
      <c r="E50" s="802"/>
      <c r="F50" s="318"/>
      <c r="G50" s="318"/>
      <c r="H50" s="318"/>
      <c r="I50" s="318"/>
      <c r="J50" s="82"/>
      <c r="K50" s="82"/>
      <c r="L50" s="82"/>
      <c r="M50" s="802"/>
      <c r="N50" s="802"/>
      <c r="O50" s="802"/>
      <c r="P50" s="802"/>
      <c r="Q50" s="802"/>
      <c r="R50" s="802">
        <f t="shared" si="0"/>
        <v>0</v>
      </c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223"/>
      <c r="AF50" s="223"/>
      <c r="AG50" s="223"/>
      <c r="AH50" s="223"/>
      <c r="AI50" s="223"/>
      <c r="AJ50" s="223"/>
    </row>
    <row r="51" spans="1:36" s="805" customFormat="1" ht="16.5" customHeight="1">
      <c r="A51" s="817"/>
      <c r="B51" s="82"/>
      <c r="C51" s="802"/>
      <c r="D51" s="802"/>
      <c r="E51" s="802"/>
      <c r="F51" s="318"/>
      <c r="G51" s="318"/>
      <c r="H51" s="318"/>
      <c r="I51" s="318"/>
      <c r="J51" s="82"/>
      <c r="K51" s="82"/>
      <c r="L51" s="82"/>
      <c r="M51" s="802"/>
      <c r="N51" s="802"/>
      <c r="O51" s="802"/>
      <c r="P51" s="802"/>
      <c r="Q51" s="802"/>
      <c r="R51" s="802">
        <f t="shared" si="0"/>
        <v>0</v>
      </c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223"/>
      <c r="AF51" s="223"/>
      <c r="AG51" s="223"/>
      <c r="AH51" s="223"/>
      <c r="AI51" s="223"/>
      <c r="AJ51" s="223"/>
    </row>
    <row r="52" spans="1:36" s="805" customFormat="1" ht="16.5" customHeight="1">
      <c r="A52" s="817"/>
      <c r="B52" s="82"/>
      <c r="C52" s="802"/>
      <c r="D52" s="802"/>
      <c r="E52" s="802"/>
      <c r="F52" s="318"/>
      <c r="G52" s="318"/>
      <c r="H52" s="318"/>
      <c r="I52" s="318"/>
      <c r="J52" s="82"/>
      <c r="K52" s="82"/>
      <c r="L52" s="82"/>
      <c r="M52" s="802"/>
      <c r="N52" s="802"/>
      <c r="O52" s="802"/>
      <c r="P52" s="802"/>
      <c r="Q52" s="802"/>
      <c r="R52" s="802">
        <f t="shared" si="0"/>
        <v>0</v>
      </c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223"/>
      <c r="AF52" s="223"/>
      <c r="AG52" s="223"/>
      <c r="AH52" s="223"/>
      <c r="AI52" s="223"/>
      <c r="AJ52" s="223"/>
    </row>
    <row r="53" spans="1:36" s="805" customFormat="1" ht="16.5" customHeight="1">
      <c r="A53" s="817"/>
      <c r="B53" s="82"/>
      <c r="C53" s="802"/>
      <c r="D53" s="802"/>
      <c r="E53" s="802"/>
      <c r="F53" s="318"/>
      <c r="G53" s="318"/>
      <c r="H53" s="318"/>
      <c r="I53" s="318"/>
      <c r="J53" s="82"/>
      <c r="K53" s="82"/>
      <c r="L53" s="82"/>
      <c r="M53" s="802"/>
      <c r="N53" s="802"/>
      <c r="O53" s="802"/>
      <c r="P53" s="802"/>
      <c r="Q53" s="802"/>
      <c r="R53" s="802">
        <f t="shared" si="0"/>
        <v>0</v>
      </c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223"/>
      <c r="AF53" s="223"/>
      <c r="AG53" s="223"/>
      <c r="AH53" s="223"/>
      <c r="AI53" s="223"/>
      <c r="AJ53" s="223"/>
    </row>
    <row r="54" spans="1:36" s="805" customFormat="1" ht="16.5" customHeight="1">
      <c r="A54" s="817"/>
      <c r="B54" s="82"/>
      <c r="C54" s="802"/>
      <c r="D54" s="802"/>
      <c r="E54" s="802"/>
      <c r="F54" s="318"/>
      <c r="G54" s="318"/>
      <c r="H54" s="318"/>
      <c r="I54" s="318"/>
      <c r="J54" s="82"/>
      <c r="K54" s="82"/>
      <c r="L54" s="82"/>
      <c r="M54" s="802"/>
      <c r="N54" s="802"/>
      <c r="O54" s="802"/>
      <c r="P54" s="802"/>
      <c r="Q54" s="802"/>
      <c r="R54" s="802">
        <f t="shared" si="0"/>
        <v>0</v>
      </c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223"/>
      <c r="AF54" s="223"/>
      <c r="AG54" s="223"/>
      <c r="AH54" s="223"/>
      <c r="AI54" s="223"/>
      <c r="AJ54" s="223"/>
    </row>
    <row r="55" spans="1:36" s="809" customFormat="1" ht="16.5" customHeight="1">
      <c r="A55" s="1965" t="s">
        <v>934</v>
      </c>
      <c r="B55" s="1965"/>
      <c r="C55" s="1965"/>
      <c r="D55" s="1965"/>
      <c r="E55" s="1965"/>
      <c r="F55" s="845">
        <f>R55</f>
        <v>118475</v>
      </c>
      <c r="G55" s="846"/>
      <c r="H55" s="847">
        <f>SUM(H15:H49)</f>
        <v>0</v>
      </c>
      <c r="I55" s="847">
        <f t="shared" ref="I55:Q55" si="1">SUM(I15:I49)</f>
        <v>0</v>
      </c>
      <c r="J55" s="847">
        <f t="shared" si="1"/>
        <v>0</v>
      </c>
      <c r="K55" s="847">
        <f t="shared" si="1"/>
        <v>0</v>
      </c>
      <c r="L55" s="428">
        <f>SUM(L15:L49)</f>
        <v>118475</v>
      </c>
      <c r="M55" s="847">
        <f t="shared" si="1"/>
        <v>0</v>
      </c>
      <c r="N55" s="847">
        <f t="shared" si="1"/>
        <v>0</v>
      </c>
      <c r="O55" s="847">
        <f t="shared" si="1"/>
        <v>0</v>
      </c>
      <c r="P55" s="847">
        <f t="shared" si="1"/>
        <v>0</v>
      </c>
      <c r="Q55" s="847">
        <f t="shared" si="1"/>
        <v>0</v>
      </c>
      <c r="R55" s="802">
        <f>SUM(H55:Q55)</f>
        <v>118475</v>
      </c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223"/>
      <c r="AF55" s="223"/>
      <c r="AG55" s="223"/>
      <c r="AH55" s="223"/>
      <c r="AI55" s="223"/>
      <c r="AJ55" s="223"/>
    </row>
    <row r="56" spans="1:36" s="62" customFormat="1" ht="15" customHeight="1">
      <c r="A56" s="146"/>
      <c r="E56" s="150"/>
      <c r="F56" s="577"/>
      <c r="G56" s="577"/>
      <c r="H56" s="577"/>
      <c r="I56" s="578"/>
      <c r="J56" s="579"/>
      <c r="K56" s="579"/>
      <c r="L56" s="579"/>
      <c r="M56" s="579"/>
      <c r="N56" s="579"/>
      <c r="O56" s="579"/>
      <c r="P56" s="579"/>
      <c r="Q56" s="580"/>
      <c r="R56" s="80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380"/>
      <c r="AF56" s="380"/>
      <c r="AG56" s="380"/>
      <c r="AH56" s="380"/>
      <c r="AI56" s="380"/>
      <c r="AJ56" s="380"/>
    </row>
    <row r="57" spans="1:36" s="62" customFormat="1" ht="17.25">
      <c r="A57" s="581" t="s">
        <v>818</v>
      </c>
      <c r="B57" s="1952" t="s">
        <v>779</v>
      </c>
      <c r="C57" s="1952"/>
      <c r="D57" s="1952"/>
      <c r="F57" s="348"/>
      <c r="J57" s="348" t="s">
        <v>780</v>
      </c>
      <c r="K57" s="581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380"/>
      <c r="AF57" s="380"/>
      <c r="AG57" s="380"/>
      <c r="AH57" s="380"/>
      <c r="AI57" s="380"/>
      <c r="AJ57" s="380"/>
    </row>
    <row r="58" spans="1:36" s="62" customFormat="1" ht="17.25">
      <c r="A58" s="305" t="s">
        <v>3872</v>
      </c>
      <c r="B58" s="349"/>
      <c r="C58" s="349"/>
      <c r="E58" s="583" t="s">
        <v>3357</v>
      </c>
      <c r="F58" s="348"/>
      <c r="K58" s="348" t="s">
        <v>3354</v>
      </c>
      <c r="L58" s="349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380"/>
      <c r="AF58" s="380"/>
      <c r="AG58" s="380"/>
      <c r="AH58" s="380"/>
      <c r="AI58" s="380"/>
      <c r="AJ58" s="380"/>
    </row>
    <row r="59" spans="1:36" s="62" customFormat="1" ht="17.25">
      <c r="A59" s="305" t="s">
        <v>3363</v>
      </c>
      <c r="B59" s="349"/>
      <c r="C59" s="349"/>
      <c r="E59" s="348" t="s">
        <v>3353</v>
      </c>
      <c r="F59" s="348"/>
      <c r="K59" s="348" t="s">
        <v>2566</v>
      </c>
      <c r="L59" s="349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380"/>
      <c r="AF59" s="380"/>
      <c r="AG59" s="380"/>
      <c r="AH59" s="380"/>
      <c r="AI59" s="380"/>
      <c r="AJ59" s="380"/>
    </row>
    <row r="60" spans="1:36" s="143" customFormat="1" ht="15.75" customHeight="1">
      <c r="C60" s="584"/>
      <c r="E60" s="585" t="s">
        <v>3356</v>
      </c>
      <c r="F60" s="584"/>
      <c r="J60" s="584"/>
      <c r="K60" s="585" t="s">
        <v>3355</v>
      </c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380"/>
      <c r="AF60" s="380"/>
      <c r="AG60" s="380"/>
      <c r="AH60" s="380"/>
      <c r="AI60" s="380"/>
      <c r="AJ60" s="380"/>
    </row>
  </sheetData>
  <mergeCells count="12">
    <mergeCell ref="S13:AD13"/>
    <mergeCell ref="AE13:AJ13"/>
    <mergeCell ref="A1:R1"/>
    <mergeCell ref="H13:R13"/>
    <mergeCell ref="G13:G14"/>
    <mergeCell ref="F13:F14"/>
    <mergeCell ref="B57:D57"/>
    <mergeCell ref="A55:E55"/>
    <mergeCell ref="A13:A14"/>
    <mergeCell ref="B13:C13"/>
    <mergeCell ref="D13:D14"/>
    <mergeCell ref="E13:E14"/>
  </mergeCells>
  <pageMargins left="0.5625" right="0.23622047244094491" top="0.47244094488188981" bottom="0.35433070866141736" header="0.31496062992125984" footer="0.31496062992125984"/>
  <pageSetup paperSize="9" orientation="landscape" horizontalDpi="4294967293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AX165"/>
  <sheetViews>
    <sheetView view="pageLayout" topLeftCell="A136" zoomScale="110" zoomScaleNormal="110" zoomScalePageLayoutView="110" workbookViewId="0">
      <selection activeCell="H150" sqref="H150:Q150"/>
    </sheetView>
  </sheetViews>
  <sheetFormatPr defaultRowHeight="16.5" customHeight="1"/>
  <cols>
    <col min="1" max="1" width="34" style="588" customWidth="1"/>
    <col min="2" max="3" width="39.75" style="588" hidden="1" customWidth="1"/>
    <col min="4" max="4" width="9" style="588" customWidth="1"/>
    <col min="5" max="5" width="20.5" style="588" customWidth="1"/>
    <col min="6" max="6" width="7.375" style="639" customWidth="1"/>
    <col min="7" max="7" width="5" style="588" customWidth="1"/>
    <col min="8" max="8" width="6" style="588" customWidth="1"/>
    <col min="9" max="9" width="4.5" style="588" customWidth="1"/>
    <col min="10" max="10" width="4" style="586" customWidth="1"/>
    <col min="11" max="11" width="5.5" style="586" customWidth="1"/>
    <col min="12" max="12" width="7.25" style="558" customWidth="1"/>
    <col min="13" max="13" width="4.25" style="586" customWidth="1"/>
    <col min="14" max="15" width="5" style="586" customWidth="1"/>
    <col min="16" max="16" width="3.25" style="586" customWidth="1"/>
    <col min="17" max="17" width="7.375" style="586" customWidth="1"/>
    <col min="18" max="29" width="3.875" style="587" customWidth="1"/>
    <col min="30" max="33" width="16.375" style="380" customWidth="1"/>
    <col min="34" max="35" width="9" style="380"/>
    <col min="36" max="16384" width="9" style="588"/>
  </cols>
  <sheetData>
    <row r="1" spans="1:50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AD1" s="588"/>
      <c r="AE1" s="588"/>
      <c r="AF1" s="588"/>
      <c r="AG1" s="588"/>
      <c r="AH1" s="588"/>
      <c r="AI1" s="588"/>
    </row>
    <row r="2" spans="1:50" ht="16.5" customHeight="1">
      <c r="A2" s="589" t="s">
        <v>0</v>
      </c>
      <c r="D2" s="130" t="s">
        <v>228</v>
      </c>
      <c r="E2" s="130"/>
      <c r="F2" s="547"/>
      <c r="G2" s="548"/>
      <c r="H2" s="548"/>
      <c r="AD2" s="588"/>
      <c r="AE2" s="588"/>
      <c r="AF2" s="588"/>
      <c r="AG2" s="588"/>
      <c r="AH2" s="588"/>
      <c r="AI2" s="588"/>
    </row>
    <row r="3" spans="1:50" ht="16.5" customHeight="1">
      <c r="A3" s="589" t="s">
        <v>2</v>
      </c>
      <c r="D3" s="130" t="s">
        <v>229</v>
      </c>
      <c r="E3" s="130"/>
      <c r="F3" s="547"/>
      <c r="G3" s="548"/>
      <c r="H3" s="548"/>
      <c r="AD3" s="588"/>
      <c r="AE3" s="588"/>
      <c r="AF3" s="588"/>
      <c r="AG3" s="588"/>
      <c r="AH3" s="588"/>
      <c r="AI3" s="588"/>
    </row>
    <row r="4" spans="1:50" ht="16.5" customHeight="1">
      <c r="A4" s="589" t="s">
        <v>4</v>
      </c>
      <c r="D4" s="130" t="s">
        <v>417</v>
      </c>
      <c r="E4" s="130"/>
      <c r="F4" s="547"/>
      <c r="G4" s="548"/>
      <c r="H4" s="548"/>
      <c r="AD4" s="588"/>
      <c r="AE4" s="588"/>
      <c r="AF4" s="588"/>
      <c r="AG4" s="588"/>
      <c r="AH4" s="588"/>
      <c r="AI4" s="588"/>
    </row>
    <row r="5" spans="1:50" ht="16.5" customHeight="1">
      <c r="A5" s="589"/>
      <c r="D5" s="130" t="s">
        <v>6</v>
      </c>
      <c r="E5" s="130"/>
      <c r="F5" s="547"/>
      <c r="G5" s="548"/>
      <c r="H5" s="548"/>
    </row>
    <row r="6" spans="1:50" ht="16.5" customHeight="1">
      <c r="A6" s="589"/>
      <c r="D6" s="130" t="s">
        <v>476</v>
      </c>
      <c r="E6" s="130"/>
      <c r="F6" s="547"/>
      <c r="G6" s="548"/>
      <c r="H6" s="548"/>
    </row>
    <row r="7" spans="1:50" ht="16.5" customHeight="1">
      <c r="A7" s="589" t="s">
        <v>7</v>
      </c>
      <c r="D7" s="569" t="s">
        <v>477</v>
      </c>
      <c r="E7" s="569"/>
      <c r="F7" s="590"/>
      <c r="G7" s="591"/>
      <c r="H7" s="591"/>
    </row>
    <row r="8" spans="1:50" ht="16.5" customHeight="1">
      <c r="A8" s="592" t="s">
        <v>9</v>
      </c>
      <c r="D8" s="593" t="s">
        <v>17</v>
      </c>
      <c r="E8" s="594" t="s">
        <v>492</v>
      </c>
      <c r="F8" s="547"/>
      <c r="G8" s="548"/>
      <c r="H8" s="548"/>
    </row>
    <row r="9" spans="1:50" ht="16.5" customHeight="1">
      <c r="A9" s="592"/>
      <c r="E9" s="594" t="s">
        <v>142</v>
      </c>
      <c r="F9" s="595"/>
      <c r="G9" s="596"/>
      <c r="H9" s="596"/>
    </row>
    <row r="10" spans="1:50" ht="16.5" customHeight="1">
      <c r="A10" s="592"/>
      <c r="E10" s="594" t="s">
        <v>10</v>
      </c>
      <c r="F10" s="595"/>
      <c r="G10" s="596"/>
      <c r="H10" s="596"/>
    </row>
    <row r="11" spans="1:50" ht="16.5" customHeight="1">
      <c r="A11" s="592"/>
      <c r="D11" s="593" t="s">
        <v>18</v>
      </c>
      <c r="E11" s="569" t="s">
        <v>935</v>
      </c>
      <c r="F11" s="547"/>
      <c r="G11" s="548"/>
      <c r="H11" s="548"/>
      <c r="I11" s="594" t="s">
        <v>1011</v>
      </c>
      <c r="Q11" s="558"/>
    </row>
    <row r="12" spans="1:50" ht="16.5" customHeight="1">
      <c r="A12" s="592"/>
      <c r="E12" s="569" t="s">
        <v>936</v>
      </c>
      <c r="F12" s="547"/>
      <c r="G12" s="548"/>
      <c r="H12" s="548"/>
      <c r="I12" s="594" t="s">
        <v>1012</v>
      </c>
      <c r="Q12" s="558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7"/>
      <c r="AD12" s="597"/>
      <c r="AE12" s="597"/>
      <c r="AF12" s="597"/>
      <c r="AG12" s="597"/>
      <c r="AH12" s="597"/>
      <c r="AI12" s="597"/>
    </row>
    <row r="13" spans="1:50" ht="16.5" customHeight="1">
      <c r="A13" s="592"/>
      <c r="E13" s="594" t="s">
        <v>1010</v>
      </c>
      <c r="F13" s="547"/>
      <c r="G13" s="548"/>
      <c r="H13" s="548"/>
      <c r="Q13" s="558"/>
    </row>
    <row r="14" spans="1:50" ht="16.5" customHeight="1">
      <c r="A14" s="589" t="s">
        <v>11</v>
      </c>
      <c r="D14" s="210" t="s">
        <v>3790</v>
      </c>
      <c r="E14" s="590" t="s">
        <v>2576</v>
      </c>
      <c r="F14" s="595"/>
      <c r="G14" s="596"/>
      <c r="H14" s="596"/>
      <c r="I14" s="569"/>
      <c r="AD14" s="452"/>
      <c r="AE14" s="452"/>
      <c r="AF14" s="452"/>
      <c r="AG14" s="452"/>
      <c r="AH14" s="452"/>
      <c r="AI14" s="452"/>
    </row>
    <row r="15" spans="1:50" s="569" customFormat="1" ht="16.5" customHeight="1">
      <c r="A15" s="1978" t="s">
        <v>12</v>
      </c>
      <c r="B15" s="1980" t="s">
        <v>13</v>
      </c>
      <c r="C15" s="1980"/>
      <c r="D15" s="1984" t="s">
        <v>14</v>
      </c>
      <c r="E15" s="1981" t="s">
        <v>15</v>
      </c>
      <c r="F15" s="1982" t="s">
        <v>16</v>
      </c>
      <c r="G15" s="598"/>
      <c r="H15" s="598"/>
      <c r="I15" s="388"/>
      <c r="J15" s="388"/>
      <c r="K15" s="388"/>
      <c r="L15" s="857" t="s">
        <v>959</v>
      </c>
      <c r="M15" s="388"/>
      <c r="N15" s="388"/>
      <c r="O15" s="388"/>
      <c r="P15" s="388"/>
      <c r="Q15" s="388"/>
      <c r="R15" s="1935" t="s">
        <v>3361</v>
      </c>
      <c r="S15" s="1935"/>
      <c r="T15" s="1935"/>
      <c r="U15" s="1935"/>
      <c r="V15" s="1935"/>
      <c r="W15" s="1935"/>
      <c r="X15" s="1935"/>
      <c r="Y15" s="1935"/>
      <c r="Z15" s="1935"/>
      <c r="AA15" s="1935"/>
      <c r="AB15" s="1935"/>
      <c r="AC15" s="1935"/>
      <c r="AD15" s="1936" t="s">
        <v>1934</v>
      </c>
      <c r="AE15" s="1936"/>
      <c r="AF15" s="1936"/>
      <c r="AG15" s="1936"/>
      <c r="AH15" s="1936"/>
      <c r="AI15" s="1936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</row>
    <row r="16" spans="1:50" s="569" customFormat="1" ht="16.5" customHeight="1">
      <c r="A16" s="1979"/>
      <c r="B16" s="599" t="s">
        <v>17</v>
      </c>
      <c r="C16" s="599" t="s">
        <v>18</v>
      </c>
      <c r="D16" s="1984"/>
      <c r="E16" s="1981"/>
      <c r="F16" s="1982"/>
      <c r="G16" s="600" t="s">
        <v>3567</v>
      </c>
      <c r="H16" s="386" t="s">
        <v>997</v>
      </c>
      <c r="I16" s="386" t="s">
        <v>3284</v>
      </c>
      <c r="J16" s="387" t="s">
        <v>998</v>
      </c>
      <c r="K16" s="387" t="s">
        <v>3766</v>
      </c>
      <c r="L16" s="858" t="s">
        <v>960</v>
      </c>
      <c r="M16" s="387" t="s">
        <v>961</v>
      </c>
      <c r="N16" s="387" t="s">
        <v>22</v>
      </c>
      <c r="O16" s="387" t="s">
        <v>501</v>
      </c>
      <c r="P16" s="388" t="s">
        <v>1933</v>
      </c>
      <c r="Q16" s="387" t="s">
        <v>872</v>
      </c>
      <c r="R16" s="601" t="s">
        <v>434</v>
      </c>
      <c r="S16" s="565" t="s">
        <v>437</v>
      </c>
      <c r="T16" s="565" t="s">
        <v>3358</v>
      </c>
      <c r="U16" s="565" t="s">
        <v>1249</v>
      </c>
      <c r="V16" s="565" t="s">
        <v>3359</v>
      </c>
      <c r="W16" s="565" t="s">
        <v>440</v>
      </c>
      <c r="X16" s="565" t="s">
        <v>447</v>
      </c>
      <c r="Y16" s="602" t="s">
        <v>449</v>
      </c>
      <c r="Z16" s="602" t="s">
        <v>442</v>
      </c>
      <c r="AA16" s="602" t="s">
        <v>443</v>
      </c>
      <c r="AB16" s="602" t="s">
        <v>428</v>
      </c>
      <c r="AC16" s="602" t="s">
        <v>3360</v>
      </c>
      <c r="AD16" s="565" t="s">
        <v>2560</v>
      </c>
      <c r="AE16" s="565" t="s">
        <v>2561</v>
      </c>
      <c r="AF16" s="565" t="s">
        <v>2562</v>
      </c>
      <c r="AG16" s="565" t="s">
        <v>2563</v>
      </c>
      <c r="AH16" s="601" t="s">
        <v>872</v>
      </c>
      <c r="AI16" s="565" t="s">
        <v>1935</v>
      </c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</row>
    <row r="17" spans="1:50" s="569" customFormat="1" ht="16.5" customHeight="1">
      <c r="A17" s="209" t="s">
        <v>1497</v>
      </c>
      <c r="B17" s="206"/>
      <c r="C17" s="206"/>
      <c r="D17" s="221"/>
      <c r="E17" s="206"/>
      <c r="F17" s="209" t="s">
        <v>938</v>
      </c>
      <c r="G17" s="568">
        <v>0</v>
      </c>
      <c r="H17" s="568"/>
      <c r="I17" s="82">
        <v>0</v>
      </c>
      <c r="J17" s="83"/>
      <c r="K17" s="83"/>
      <c r="L17" s="83"/>
      <c r="M17" s="83"/>
      <c r="N17" s="83"/>
      <c r="O17" s="83"/>
      <c r="P17" s="83"/>
      <c r="Q17" s="83">
        <f>SUM(G17:P17)</f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</row>
    <row r="18" spans="1:50" s="569" customFormat="1" ht="16.5" customHeight="1">
      <c r="A18" s="206" t="s">
        <v>939</v>
      </c>
      <c r="B18" s="206" t="s">
        <v>940</v>
      </c>
      <c r="C18" s="206" t="s">
        <v>941</v>
      </c>
      <c r="D18" s="222">
        <v>20746</v>
      </c>
      <c r="E18" s="206"/>
      <c r="F18" s="210" t="s">
        <v>943</v>
      </c>
      <c r="G18" s="82"/>
      <c r="H18" s="82"/>
      <c r="I18" s="82"/>
      <c r="J18" s="83"/>
      <c r="K18" s="83"/>
      <c r="L18" s="83"/>
      <c r="M18" s="83"/>
      <c r="N18" s="83"/>
      <c r="O18" s="83"/>
      <c r="P18" s="83"/>
      <c r="Q18" s="83">
        <f t="shared" ref="Q18:Q39" si="0">SUM(G18:P18)</f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</row>
    <row r="19" spans="1:50" s="569" customFormat="1" ht="16.5" customHeight="1">
      <c r="A19" s="206" t="s">
        <v>944</v>
      </c>
      <c r="B19" s="206"/>
      <c r="C19" s="206" t="s">
        <v>945</v>
      </c>
      <c r="D19" s="221"/>
      <c r="E19" s="206"/>
      <c r="F19" s="210"/>
      <c r="G19" s="82"/>
      <c r="H19" s="82"/>
      <c r="I19" s="82"/>
      <c r="J19" s="83"/>
      <c r="K19" s="83"/>
      <c r="L19" s="83"/>
      <c r="M19" s="83"/>
      <c r="N19" s="83"/>
      <c r="O19" s="83"/>
      <c r="P19" s="83"/>
      <c r="Q19" s="83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</row>
    <row r="20" spans="1:50" s="569" customFormat="1" ht="16.5" customHeight="1">
      <c r="A20" s="206"/>
      <c r="B20" s="206"/>
      <c r="C20" s="206" t="s">
        <v>946</v>
      </c>
      <c r="D20" s="221"/>
      <c r="E20" s="206"/>
      <c r="F20" s="210"/>
      <c r="G20" s="82"/>
      <c r="H20" s="82"/>
      <c r="I20" s="82"/>
      <c r="J20" s="83"/>
      <c r="K20" s="83"/>
      <c r="L20" s="83"/>
      <c r="M20" s="83"/>
      <c r="N20" s="83"/>
      <c r="O20" s="83"/>
      <c r="P20" s="83"/>
      <c r="Q20" s="83">
        <f t="shared" si="0"/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</row>
    <row r="21" spans="1:50" s="569" customFormat="1" ht="16.5" customHeight="1">
      <c r="A21" s="206" t="s">
        <v>947</v>
      </c>
      <c r="B21" s="206" t="s">
        <v>948</v>
      </c>
      <c r="C21" s="206" t="s">
        <v>493</v>
      </c>
      <c r="D21" s="221" t="s">
        <v>949</v>
      </c>
      <c r="E21" s="206" t="s">
        <v>1320</v>
      </c>
      <c r="F21" s="210" t="s">
        <v>57</v>
      </c>
      <c r="G21" s="82"/>
      <c r="H21" s="82"/>
      <c r="I21" s="82"/>
      <c r="J21" s="83"/>
      <c r="K21" s="83"/>
      <c r="L21" s="83"/>
      <c r="M21" s="83"/>
      <c r="N21" s="83"/>
      <c r="O21" s="83"/>
      <c r="P21" s="83"/>
      <c r="Q21" s="83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</row>
    <row r="22" spans="1:50" s="569" customFormat="1" ht="16.5" customHeight="1">
      <c r="A22" s="206" t="s">
        <v>950</v>
      </c>
      <c r="B22" s="206" t="s">
        <v>951</v>
      </c>
      <c r="C22" s="206" t="s">
        <v>495</v>
      </c>
      <c r="D22" s="221"/>
      <c r="E22" s="206" t="s">
        <v>953</v>
      </c>
      <c r="F22" s="210"/>
      <c r="G22" s="82"/>
      <c r="H22" s="82"/>
      <c r="I22" s="82"/>
      <c r="K22" s="83">
        <f>145*350</f>
        <v>50750</v>
      </c>
      <c r="L22" s="83"/>
      <c r="M22" s="83"/>
      <c r="N22" s="83"/>
      <c r="O22" s="83"/>
      <c r="P22" s="83"/>
      <c r="Q22" s="83">
        <f t="shared" si="0"/>
        <v>50750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</row>
    <row r="23" spans="1:50" s="569" customFormat="1" ht="16.5" customHeight="1">
      <c r="A23" s="206" t="s">
        <v>952</v>
      </c>
      <c r="B23" s="206"/>
      <c r="C23" s="206"/>
      <c r="D23" s="221"/>
      <c r="E23" s="206" t="s">
        <v>3318</v>
      </c>
      <c r="F23" s="210" t="s">
        <v>3826</v>
      </c>
      <c r="G23" s="82"/>
      <c r="H23" s="83">
        <v>500000</v>
      </c>
      <c r="I23" s="82"/>
      <c r="J23" s="83"/>
      <c r="L23" s="83"/>
      <c r="M23" s="83"/>
      <c r="N23" s="83"/>
      <c r="O23" s="83"/>
      <c r="P23" s="83"/>
      <c r="Q23" s="83">
        <f t="shared" si="0"/>
        <v>500000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</row>
    <row r="24" spans="1:50" s="129" customFormat="1" ht="16.5" customHeight="1">
      <c r="A24" s="216"/>
      <c r="B24" s="216"/>
      <c r="C24" s="216"/>
      <c r="D24" s="224"/>
      <c r="E24" s="1467" t="s">
        <v>482</v>
      </c>
      <c r="F24" s="212" t="s">
        <v>1501</v>
      </c>
      <c r="G24" s="216"/>
      <c r="H24" s="216"/>
      <c r="I24" s="216">
        <v>0</v>
      </c>
      <c r="J24" s="170"/>
      <c r="K24" s="170"/>
      <c r="L24" s="170"/>
      <c r="M24" s="170"/>
      <c r="N24" s="170"/>
      <c r="O24" s="170"/>
      <c r="P24" s="170"/>
      <c r="Q24" s="83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4"/>
      <c r="AE24" s="604"/>
      <c r="AF24" s="604"/>
      <c r="AG24" s="604"/>
      <c r="AH24" s="604"/>
      <c r="AI24" s="604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</row>
    <row r="25" spans="1:50" s="129" customFormat="1" ht="16.5" customHeight="1">
      <c r="A25" s="216"/>
      <c r="B25" s="216"/>
      <c r="C25" s="216"/>
      <c r="D25" s="223"/>
      <c r="E25" s="1467" t="s">
        <v>1485</v>
      </c>
      <c r="F25" s="212" t="s">
        <v>483</v>
      </c>
      <c r="G25" s="216"/>
      <c r="H25" s="216"/>
      <c r="I25" s="216">
        <v>0</v>
      </c>
      <c r="J25" s="170"/>
      <c r="K25" s="170"/>
      <c r="L25" s="170"/>
      <c r="M25" s="170"/>
      <c r="N25" s="170"/>
      <c r="O25" s="170"/>
      <c r="P25" s="170"/>
      <c r="Q25" s="83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</row>
    <row r="26" spans="1:50" s="129" customFormat="1" ht="16.5" customHeight="1">
      <c r="A26" s="216"/>
      <c r="B26" s="216"/>
      <c r="C26" s="216"/>
      <c r="D26" s="223"/>
      <c r="E26" s="1468" t="s">
        <v>2831</v>
      </c>
      <c r="F26" s="212">
        <f>55466/100*20</f>
        <v>11093.199999999999</v>
      </c>
      <c r="G26" s="216"/>
      <c r="H26" s="605"/>
      <c r="I26" s="216">
        <v>0</v>
      </c>
      <c r="J26" s="170"/>
      <c r="K26" s="170"/>
      <c r="L26" s="170"/>
      <c r="M26" s="170"/>
      <c r="N26" s="170"/>
      <c r="O26" s="170"/>
      <c r="P26" s="170"/>
      <c r="Q26" s="83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</row>
    <row r="27" spans="1:50" s="129" customFormat="1" ht="16.5" customHeight="1">
      <c r="A27" s="217" t="s">
        <v>1954</v>
      </c>
      <c r="B27" s="216" t="s">
        <v>1955</v>
      </c>
      <c r="C27" s="216" t="s">
        <v>491</v>
      </c>
      <c r="D27" s="224" t="s">
        <v>494</v>
      </c>
      <c r="E27" s="1467" t="s">
        <v>482</v>
      </c>
      <c r="F27" s="212"/>
      <c r="G27" s="216"/>
      <c r="H27" s="216"/>
      <c r="I27" s="216">
        <v>0</v>
      </c>
      <c r="J27" s="170"/>
      <c r="K27" s="170"/>
      <c r="L27" s="170"/>
      <c r="M27" s="170"/>
      <c r="N27" s="170"/>
      <c r="O27" s="170"/>
      <c r="P27" s="170"/>
      <c r="Q27" s="83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</row>
    <row r="28" spans="1:50" s="129" customFormat="1" ht="16.5" customHeight="1">
      <c r="A28" s="216" t="s">
        <v>496</v>
      </c>
      <c r="B28" s="216" t="s">
        <v>1953</v>
      </c>
      <c r="C28" s="216" t="s">
        <v>500</v>
      </c>
      <c r="D28" s="165"/>
      <c r="E28" s="1467" t="s">
        <v>1486</v>
      </c>
      <c r="F28" s="212"/>
      <c r="G28" s="216"/>
      <c r="H28" s="216"/>
      <c r="I28" s="216">
        <v>0</v>
      </c>
      <c r="J28" s="170"/>
      <c r="K28" s="170"/>
      <c r="L28" s="170"/>
      <c r="M28" s="170"/>
      <c r="N28" s="170"/>
      <c r="O28" s="170"/>
      <c r="P28" s="170"/>
      <c r="Q28" s="83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</row>
    <row r="29" spans="1:50" s="129" customFormat="1" ht="16.5" customHeight="1">
      <c r="A29" s="216" t="s">
        <v>497</v>
      </c>
      <c r="B29" s="216"/>
      <c r="C29" s="216"/>
      <c r="D29" s="224" t="s">
        <v>498</v>
      </c>
      <c r="E29" s="1467" t="s">
        <v>1488</v>
      </c>
      <c r="F29" s="212"/>
      <c r="G29" s="216"/>
      <c r="H29" s="216"/>
      <c r="I29" s="216">
        <v>0</v>
      </c>
      <c r="J29" s="170"/>
      <c r="K29" s="170"/>
      <c r="L29" s="170"/>
      <c r="M29" s="170"/>
      <c r="N29" s="170"/>
      <c r="O29" s="170"/>
      <c r="P29" s="170"/>
      <c r="Q29" s="83">
        <f t="shared" si="0"/>
        <v>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</row>
    <row r="30" spans="1:50" s="129" customFormat="1" ht="16.5" customHeight="1">
      <c r="A30" s="216" t="s">
        <v>499</v>
      </c>
      <c r="B30" s="216"/>
      <c r="C30" s="216"/>
      <c r="D30" s="224"/>
      <c r="E30" s="1467" t="s">
        <v>1490</v>
      </c>
      <c r="F30" s="214"/>
      <c r="G30" s="571"/>
      <c r="H30" s="571"/>
      <c r="I30" s="216">
        <v>0</v>
      </c>
      <c r="J30" s="170"/>
      <c r="K30" s="170"/>
      <c r="L30" s="170"/>
      <c r="M30" s="170"/>
      <c r="N30" s="170"/>
      <c r="O30" s="170"/>
      <c r="P30" s="170"/>
      <c r="Q30" s="83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</row>
    <row r="31" spans="1:50" s="129" customFormat="1" ht="16.5" customHeight="1">
      <c r="A31" s="216" t="s">
        <v>1487</v>
      </c>
      <c r="B31" s="216"/>
      <c r="C31" s="216"/>
      <c r="D31" s="224"/>
      <c r="E31" s="1467" t="s">
        <v>1489</v>
      </c>
      <c r="F31" s="214"/>
      <c r="G31" s="571"/>
      <c r="H31" s="571"/>
      <c r="I31" s="216">
        <v>0</v>
      </c>
      <c r="J31" s="170"/>
      <c r="K31" s="170"/>
      <c r="L31" s="170"/>
      <c r="M31" s="170"/>
      <c r="N31" s="170"/>
      <c r="O31" s="170"/>
      <c r="P31" s="170"/>
      <c r="Q31" s="83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</row>
    <row r="32" spans="1:50" s="451" customFormat="1" ht="16.5" customHeight="1">
      <c r="A32" s="216" t="s">
        <v>1498</v>
      </c>
      <c r="B32" s="572"/>
      <c r="C32" s="347"/>
      <c r="D32" s="225" t="s">
        <v>481</v>
      </c>
      <c r="E32" s="347"/>
      <c r="F32" s="212"/>
      <c r="G32" s="216"/>
      <c r="H32" s="216"/>
      <c r="I32" s="347">
        <v>0</v>
      </c>
      <c r="J32" s="606"/>
      <c r="K32" s="606"/>
      <c r="L32" s="170"/>
      <c r="M32" s="606"/>
      <c r="N32" s="606"/>
      <c r="O32" s="606"/>
      <c r="P32" s="606"/>
      <c r="Q32" s="83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571"/>
      <c r="AE32" s="571"/>
      <c r="AF32" s="571"/>
      <c r="AG32" s="571"/>
      <c r="AH32" s="571">
        <f>SUM(AH14:AH31)</f>
        <v>0</v>
      </c>
      <c r="AI32" s="571"/>
      <c r="AJ32" s="347"/>
      <c r="AK32" s="347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</row>
    <row r="33" spans="1:50" s="451" customFormat="1" ht="16.5" customHeight="1">
      <c r="A33" s="216"/>
      <c r="B33" s="572"/>
      <c r="C33" s="347"/>
      <c r="D33" s="225"/>
      <c r="E33" s="347"/>
      <c r="F33" s="212"/>
      <c r="G33" s="216"/>
      <c r="H33" s="216"/>
      <c r="I33" s="347"/>
      <c r="J33" s="606"/>
      <c r="K33" s="606"/>
      <c r="L33" s="170"/>
      <c r="M33" s="606"/>
      <c r="N33" s="606"/>
      <c r="O33" s="606"/>
      <c r="P33" s="606"/>
      <c r="Q33" s="83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571"/>
      <c r="AE33" s="571"/>
      <c r="AF33" s="571"/>
      <c r="AG33" s="571"/>
      <c r="AH33" s="571"/>
      <c r="AI33" s="571"/>
      <c r="AJ33" s="347"/>
      <c r="AK33" s="347"/>
      <c r="AL33" s="347"/>
      <c r="AM33" s="347"/>
      <c r="AN33" s="347"/>
      <c r="AO33" s="347"/>
      <c r="AP33" s="347"/>
      <c r="AQ33" s="347"/>
      <c r="AR33" s="347"/>
      <c r="AS33" s="347"/>
      <c r="AT33" s="347"/>
      <c r="AU33" s="347"/>
      <c r="AV33" s="347"/>
      <c r="AW33" s="347"/>
      <c r="AX33" s="347"/>
    </row>
    <row r="34" spans="1:50" s="569" customFormat="1" ht="16.5" customHeight="1">
      <c r="A34" s="206" t="s">
        <v>1499</v>
      </c>
      <c r="B34" s="206" t="s">
        <v>57</v>
      </c>
      <c r="C34" s="206"/>
      <c r="D34" s="226">
        <v>20790</v>
      </c>
      <c r="E34" s="137" t="s">
        <v>1015</v>
      </c>
      <c r="F34" s="607" t="s">
        <v>176</v>
      </c>
      <c r="G34" s="82"/>
      <c r="H34" s="82"/>
      <c r="I34" s="82"/>
      <c r="J34" s="83"/>
      <c r="K34" s="83"/>
      <c r="L34" s="83"/>
      <c r="M34" s="83"/>
      <c r="N34" s="83"/>
      <c r="O34" s="83"/>
      <c r="P34" s="83"/>
      <c r="Q34" s="83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214"/>
      <c r="AE34" s="214"/>
      <c r="AF34" s="214"/>
      <c r="AG34" s="214"/>
      <c r="AH34" s="214"/>
      <c r="AI34" s="214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</row>
    <row r="35" spans="1:50" s="569" customFormat="1" ht="16.5" customHeight="1">
      <c r="A35" s="206" t="s">
        <v>954</v>
      </c>
      <c r="B35" s="206"/>
      <c r="C35" s="206"/>
      <c r="D35" s="221"/>
      <c r="E35" s="137" t="s">
        <v>1018</v>
      </c>
      <c r="F35" s="210" t="s">
        <v>943</v>
      </c>
      <c r="G35" s="82"/>
      <c r="H35" s="82"/>
      <c r="I35" s="82"/>
      <c r="J35" s="83"/>
      <c r="K35" s="83"/>
      <c r="L35" s="83"/>
      <c r="M35" s="83"/>
      <c r="N35" s="83"/>
      <c r="O35" s="83"/>
      <c r="P35" s="83"/>
      <c r="Q35" s="83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</row>
    <row r="36" spans="1:50" ht="16.5" customHeight="1">
      <c r="A36" s="607" t="s">
        <v>1500</v>
      </c>
      <c r="B36" s="137"/>
      <c r="C36" s="608" t="s">
        <v>1014</v>
      </c>
      <c r="D36" s="137"/>
      <c r="E36" s="137" t="s">
        <v>1021</v>
      </c>
      <c r="F36" s="607"/>
      <c r="G36" s="608"/>
      <c r="H36" s="608"/>
      <c r="I36" s="137"/>
      <c r="J36" s="609"/>
      <c r="K36" s="609"/>
      <c r="L36" s="83"/>
      <c r="M36" s="609"/>
      <c r="N36" s="609"/>
      <c r="O36" s="609"/>
      <c r="P36" s="609"/>
      <c r="Q36" s="83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603"/>
      <c r="AG36" s="603"/>
      <c r="AH36" s="603"/>
      <c r="AI36" s="603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</row>
    <row r="37" spans="1:50" ht="16.5" customHeight="1">
      <c r="A37" s="607" t="s">
        <v>1016</v>
      </c>
      <c r="B37" s="137"/>
      <c r="C37" s="608" t="s">
        <v>1017</v>
      </c>
      <c r="D37" s="137"/>
      <c r="E37" s="137" t="s">
        <v>3828</v>
      </c>
      <c r="F37" s="607"/>
      <c r="G37" s="82"/>
      <c r="H37" s="82"/>
      <c r="I37" s="137"/>
      <c r="J37" s="609"/>
      <c r="K37" s="609"/>
      <c r="L37" s="83">
        <v>29000</v>
      </c>
      <c r="M37" s="853"/>
      <c r="N37" s="609"/>
      <c r="O37" s="609"/>
      <c r="P37" s="609"/>
      <c r="Q37" s="83">
        <f t="shared" si="0"/>
        <v>29000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3"/>
      <c r="AI37" s="603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</row>
    <row r="38" spans="1:50" ht="16.5" customHeight="1">
      <c r="A38" s="607" t="s">
        <v>1019</v>
      </c>
      <c r="B38" s="137"/>
      <c r="C38" s="608" t="s">
        <v>1020</v>
      </c>
      <c r="D38" s="137"/>
      <c r="E38" s="137" t="s">
        <v>3827</v>
      </c>
      <c r="F38" s="607"/>
      <c r="G38" s="608"/>
      <c r="H38" s="608"/>
      <c r="I38" s="137"/>
      <c r="J38" s="609"/>
      <c r="K38" s="609"/>
      <c r="L38" s="83">
        <v>14400</v>
      </c>
      <c r="M38" s="853"/>
      <c r="N38" s="609"/>
      <c r="O38" s="609"/>
      <c r="P38" s="609"/>
      <c r="Q38" s="83">
        <f t="shared" si="0"/>
        <v>14400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216"/>
      <c r="AE38" s="216"/>
      <c r="AF38" s="216"/>
      <c r="AG38" s="216"/>
      <c r="AH38" s="216"/>
      <c r="AI38" s="216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</row>
    <row r="39" spans="1:50" ht="16.5" customHeight="1">
      <c r="A39" s="137"/>
      <c r="B39" s="137"/>
      <c r="C39" s="137"/>
      <c r="D39" s="137"/>
      <c r="E39" s="137"/>
      <c r="F39" s="607"/>
      <c r="G39" s="608"/>
      <c r="H39" s="608"/>
      <c r="I39" s="137"/>
      <c r="J39" s="609"/>
      <c r="K39" s="609"/>
      <c r="L39" s="83"/>
      <c r="M39" s="609"/>
      <c r="N39" s="609"/>
      <c r="O39" s="609"/>
      <c r="P39" s="609"/>
      <c r="Q39" s="83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223"/>
      <c r="AE39" s="223"/>
      <c r="AF39" s="223"/>
      <c r="AG39" s="223"/>
      <c r="AH39" s="223"/>
      <c r="AI39" s="223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</row>
    <row r="40" spans="1:50" ht="16.5" customHeight="1">
      <c r="A40" s="137"/>
      <c r="B40" s="137"/>
      <c r="C40" s="137"/>
      <c r="D40" s="137"/>
      <c r="E40" s="137"/>
      <c r="F40" s="607"/>
      <c r="G40" s="87">
        <f>SUM(G17:G39)</f>
        <v>0</v>
      </c>
      <c r="H40" s="87">
        <f>SUM(H17:H39)</f>
        <v>500000</v>
      </c>
      <c r="I40" s="87">
        <f t="shared" ref="I40:P40" si="1">SUM(I17:I39)</f>
        <v>0</v>
      </c>
      <c r="J40" s="87">
        <f t="shared" si="1"/>
        <v>0</v>
      </c>
      <c r="K40" s="87">
        <f t="shared" si="1"/>
        <v>50750</v>
      </c>
      <c r="L40" s="87">
        <f t="shared" si="1"/>
        <v>43400</v>
      </c>
      <c r="M40" s="87">
        <f t="shared" si="1"/>
        <v>0</v>
      </c>
      <c r="N40" s="87">
        <f t="shared" si="1"/>
        <v>0</v>
      </c>
      <c r="O40" s="87">
        <f t="shared" si="1"/>
        <v>0</v>
      </c>
      <c r="P40" s="87">
        <f t="shared" si="1"/>
        <v>0</v>
      </c>
      <c r="Q40" s="83">
        <f>SUM(G40:P40)</f>
        <v>594150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223"/>
      <c r="AE40" s="223"/>
      <c r="AF40" s="223"/>
      <c r="AG40" s="223"/>
      <c r="AH40" s="223"/>
      <c r="AI40" s="223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</row>
    <row r="41" spans="1:50" s="569" customFormat="1" ht="16.5" customHeight="1">
      <c r="A41" s="574" t="s">
        <v>2578</v>
      </c>
      <c r="B41" s="610"/>
      <c r="C41" s="610"/>
      <c r="D41" s="227"/>
      <c r="E41" s="611"/>
      <c r="F41" s="612"/>
      <c r="G41" s="610"/>
      <c r="H41" s="610"/>
      <c r="I41" s="613"/>
      <c r="J41" s="614"/>
      <c r="K41" s="614"/>
      <c r="L41" s="614"/>
      <c r="M41" s="614"/>
      <c r="N41" s="614"/>
      <c r="O41" s="614"/>
      <c r="P41" s="614"/>
      <c r="Q41" s="614"/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23"/>
      <c r="AE41" s="223"/>
      <c r="AF41" s="223"/>
      <c r="AG41" s="223"/>
      <c r="AH41" s="223"/>
      <c r="AI41" s="223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</row>
    <row r="42" spans="1:50" ht="16.5" customHeight="1">
      <c r="A42" s="615" t="s">
        <v>3653</v>
      </c>
      <c r="B42" s="137"/>
      <c r="C42" s="137"/>
      <c r="D42" s="137"/>
      <c r="E42" s="137"/>
      <c r="F42" s="607"/>
      <c r="G42" s="608">
        <v>0</v>
      </c>
      <c r="H42" s="608"/>
      <c r="I42" s="137"/>
      <c r="J42" s="609"/>
      <c r="K42" s="609"/>
      <c r="L42" s="83"/>
      <c r="M42" s="609"/>
      <c r="N42" s="609"/>
      <c r="O42" s="609"/>
      <c r="P42" s="609"/>
      <c r="Q42" s="83">
        <f>SUM(G42:P42)</f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</row>
    <row r="43" spans="1:50" ht="16.5" customHeight="1">
      <c r="A43" s="616" t="s">
        <v>2313</v>
      </c>
      <c r="B43" s="608" t="s">
        <v>1022</v>
      </c>
      <c r="C43" s="608" t="s">
        <v>1023</v>
      </c>
      <c r="D43" s="617">
        <v>239998</v>
      </c>
      <c r="E43" s="137" t="s">
        <v>1024</v>
      </c>
      <c r="F43" s="607" t="s">
        <v>1025</v>
      </c>
      <c r="G43" s="608"/>
      <c r="H43" s="608"/>
      <c r="I43" s="137"/>
      <c r="J43" s="609"/>
      <c r="K43" s="609"/>
      <c r="L43" s="83"/>
      <c r="M43" s="609"/>
      <c r="N43" s="609"/>
      <c r="O43" s="609"/>
      <c r="P43" s="609"/>
      <c r="Q43" s="83">
        <f t="shared" ref="Q43:Q106" si="2">SUM(G43:P43)</f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</row>
    <row r="44" spans="1:50" ht="16.5" customHeight="1">
      <c r="A44" s="616" t="s">
        <v>1026</v>
      </c>
      <c r="B44" s="608"/>
      <c r="C44" s="608"/>
      <c r="D44" s="617"/>
      <c r="E44" s="137"/>
      <c r="F44" s="607"/>
      <c r="G44" s="608"/>
      <c r="H44" s="608"/>
      <c r="I44" s="137"/>
      <c r="J44" s="609"/>
      <c r="K44" s="609"/>
      <c r="L44" s="83"/>
      <c r="M44" s="609"/>
      <c r="N44" s="609"/>
      <c r="O44" s="609"/>
      <c r="P44" s="609"/>
      <c r="Q44" s="83">
        <f t="shared" si="2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</row>
    <row r="45" spans="1:50" ht="16.5" customHeight="1">
      <c r="A45" s="616" t="s">
        <v>1027</v>
      </c>
      <c r="B45" s="608" t="s">
        <v>1028</v>
      </c>
      <c r="C45" s="608" t="s">
        <v>1029</v>
      </c>
      <c r="D45" s="617"/>
      <c r="E45" s="137" t="s">
        <v>1030</v>
      </c>
      <c r="F45" s="607" t="s">
        <v>1031</v>
      </c>
      <c r="G45" s="608"/>
      <c r="H45" s="608"/>
      <c r="I45" s="137"/>
      <c r="J45" s="609"/>
      <c r="K45" s="609"/>
      <c r="L45" s="83"/>
      <c r="M45" s="609"/>
      <c r="N45" s="609"/>
      <c r="O45" s="609"/>
      <c r="P45" s="609"/>
      <c r="Q45" s="83">
        <f t="shared" si="2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</row>
    <row r="46" spans="1:50" ht="16.5" customHeight="1">
      <c r="A46" s="616" t="s">
        <v>1032</v>
      </c>
      <c r="B46" s="608" t="s">
        <v>1033</v>
      </c>
      <c r="C46" s="608" t="s">
        <v>1034</v>
      </c>
      <c r="D46" s="617"/>
      <c r="E46" s="137" t="s">
        <v>3829</v>
      </c>
      <c r="F46" s="607"/>
      <c r="G46" s="608"/>
      <c r="H46" s="608"/>
      <c r="I46" s="137"/>
      <c r="J46" s="609"/>
      <c r="K46" s="609"/>
      <c r="L46" s="83">
        <v>25000</v>
      </c>
      <c r="M46" s="853"/>
      <c r="N46" s="609"/>
      <c r="O46" s="609"/>
      <c r="P46" s="609"/>
      <c r="Q46" s="83">
        <f t="shared" si="2"/>
        <v>25000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</row>
    <row r="47" spans="1:50" ht="16.5" customHeight="1">
      <c r="A47" s="616" t="s">
        <v>1035</v>
      </c>
      <c r="B47" s="608" t="s">
        <v>1036</v>
      </c>
      <c r="C47" s="608" t="s">
        <v>1037</v>
      </c>
      <c r="D47" s="137"/>
      <c r="E47" s="137" t="s">
        <v>1038</v>
      </c>
      <c r="F47" s="607"/>
      <c r="G47" s="608"/>
      <c r="H47" s="608"/>
      <c r="I47" s="137"/>
      <c r="J47" s="609"/>
      <c r="K47" s="609"/>
      <c r="L47" s="83"/>
      <c r="M47" s="853"/>
      <c r="N47" s="609"/>
      <c r="O47" s="609"/>
      <c r="P47" s="609"/>
      <c r="Q47" s="83">
        <f t="shared" si="2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</row>
    <row r="48" spans="1:50" ht="16.5" customHeight="1">
      <c r="A48" s="616" t="s">
        <v>1039</v>
      </c>
      <c r="B48" s="137"/>
      <c r="C48" s="608" t="s">
        <v>1040</v>
      </c>
      <c r="D48" s="137"/>
      <c r="E48" s="137"/>
      <c r="F48" s="607"/>
      <c r="G48" s="608"/>
      <c r="H48" s="608"/>
      <c r="I48" s="137"/>
      <c r="J48" s="609"/>
      <c r="K48" s="609"/>
      <c r="L48" s="83">
        <v>6000</v>
      </c>
      <c r="M48" s="853"/>
      <c r="N48" s="609"/>
      <c r="O48" s="609"/>
      <c r="P48" s="609"/>
      <c r="Q48" s="83">
        <f t="shared" si="2"/>
        <v>6000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</row>
    <row r="49" spans="1:50" ht="16.5" customHeight="1">
      <c r="A49" s="616" t="s">
        <v>1041</v>
      </c>
      <c r="B49" s="608"/>
      <c r="C49" s="137"/>
      <c r="D49" s="137"/>
      <c r="E49" s="137"/>
      <c r="F49" s="607"/>
      <c r="G49" s="608"/>
      <c r="H49" s="608"/>
      <c r="I49" s="137"/>
      <c r="J49" s="609"/>
      <c r="K49" s="609"/>
      <c r="L49" s="83"/>
      <c r="M49" s="609"/>
      <c r="N49" s="609"/>
      <c r="O49" s="609"/>
      <c r="P49" s="609"/>
      <c r="Q49" s="83">
        <f t="shared" si="2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</row>
    <row r="50" spans="1:50" s="569" customFormat="1" ht="16.5" customHeight="1">
      <c r="A50" s="618" t="s">
        <v>1491</v>
      </c>
      <c r="B50" s="82" t="s">
        <v>2318</v>
      </c>
      <c r="C50" s="82"/>
      <c r="D50" s="82"/>
      <c r="E50" s="82" t="s">
        <v>2312</v>
      </c>
      <c r="F50" s="210" t="s">
        <v>1043</v>
      </c>
      <c r="G50" s="613"/>
      <c r="H50" s="613"/>
      <c r="I50" s="82"/>
      <c r="J50" s="83"/>
      <c r="K50" s="83"/>
      <c r="L50" s="83"/>
      <c r="M50" s="83"/>
      <c r="N50" s="83"/>
      <c r="O50" s="83"/>
      <c r="P50" s="83"/>
      <c r="Q50" s="83">
        <f t="shared" si="2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</row>
    <row r="51" spans="1:50" s="569" customFormat="1" ht="16.5" customHeight="1">
      <c r="A51" s="618" t="s">
        <v>1042</v>
      </c>
      <c r="B51" s="82" t="s">
        <v>2314</v>
      </c>
      <c r="C51" s="82"/>
      <c r="D51" s="82"/>
      <c r="E51" s="82" t="s">
        <v>3317</v>
      </c>
      <c r="F51" s="210"/>
      <c r="G51" s="82"/>
      <c r="H51" s="82"/>
      <c r="I51" s="82"/>
      <c r="J51" s="83"/>
      <c r="K51" s="83"/>
      <c r="L51" s="83"/>
      <c r="M51" s="83"/>
      <c r="N51" s="83"/>
      <c r="O51" s="83"/>
      <c r="P51" s="83"/>
      <c r="Q51" s="83">
        <f t="shared" si="2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</row>
    <row r="52" spans="1:50" s="569" customFormat="1" ht="16.5" customHeight="1">
      <c r="A52" s="618" t="s">
        <v>1044</v>
      </c>
      <c r="B52" s="82" t="s">
        <v>2311</v>
      </c>
      <c r="C52" s="82"/>
      <c r="D52" s="82"/>
      <c r="E52" s="82"/>
      <c r="F52" s="210"/>
      <c r="G52" s="613"/>
      <c r="H52" s="613"/>
      <c r="I52" s="82"/>
      <c r="J52" s="83"/>
      <c r="K52" s="83"/>
      <c r="L52" s="83">
        <v>362500</v>
      </c>
      <c r="M52" s="855"/>
      <c r="N52" s="83"/>
      <c r="O52" s="83"/>
      <c r="P52" s="83"/>
      <c r="Q52" s="83">
        <f t="shared" si="2"/>
        <v>362500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</row>
    <row r="53" spans="1:50" s="569" customFormat="1" ht="16.5" customHeight="1">
      <c r="A53" s="618" t="s">
        <v>1045</v>
      </c>
      <c r="B53" s="328" t="s">
        <v>2315</v>
      </c>
      <c r="C53" s="82"/>
      <c r="D53" s="82"/>
      <c r="E53" s="82"/>
      <c r="F53" s="210"/>
      <c r="G53" s="613"/>
      <c r="H53" s="613"/>
      <c r="I53" s="82"/>
      <c r="J53" s="83"/>
      <c r="K53" s="83"/>
      <c r="L53" s="83"/>
      <c r="M53" s="83"/>
      <c r="N53" s="83"/>
      <c r="O53" s="83"/>
      <c r="P53" s="83"/>
      <c r="Q53" s="83">
        <f t="shared" si="2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</row>
    <row r="54" spans="1:50" s="569" customFormat="1" ht="16.5" customHeight="1">
      <c r="A54" s="618" t="s">
        <v>1046</v>
      </c>
      <c r="B54" s="619" t="s">
        <v>2316</v>
      </c>
      <c r="C54" s="82"/>
      <c r="D54" s="82"/>
      <c r="E54" s="82"/>
      <c r="F54" s="210"/>
      <c r="G54" s="210"/>
      <c r="H54" s="210"/>
      <c r="I54" s="82"/>
      <c r="J54" s="83"/>
      <c r="K54" s="83"/>
      <c r="L54" s="83"/>
      <c r="M54" s="83"/>
      <c r="N54" s="83"/>
      <c r="O54" s="83"/>
      <c r="P54" s="83"/>
      <c r="Q54" s="83">
        <f t="shared" si="2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223"/>
      <c r="AE54" s="223"/>
      <c r="AF54" s="223"/>
      <c r="AG54" s="223"/>
      <c r="AH54" s="223"/>
      <c r="AI54" s="223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</row>
    <row r="55" spans="1:50" s="569" customFormat="1" ht="16.5" customHeight="1">
      <c r="A55" s="618"/>
      <c r="B55" s="328" t="s">
        <v>2317</v>
      </c>
      <c r="C55" s="82"/>
      <c r="D55" s="82"/>
      <c r="E55" s="82"/>
      <c r="F55" s="210"/>
      <c r="G55" s="210"/>
      <c r="H55" s="210"/>
      <c r="I55" s="82"/>
      <c r="J55" s="83"/>
      <c r="K55" s="83"/>
      <c r="L55" s="83"/>
      <c r="M55" s="83"/>
      <c r="N55" s="83"/>
      <c r="O55" s="83"/>
      <c r="P55" s="83"/>
      <c r="Q55" s="83">
        <f t="shared" si="2"/>
        <v>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223"/>
      <c r="AE55" s="223"/>
      <c r="AF55" s="223"/>
      <c r="AG55" s="223"/>
      <c r="AH55" s="223"/>
      <c r="AI55" s="223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</row>
    <row r="56" spans="1:50" s="569" customFormat="1" ht="16.5" customHeight="1">
      <c r="A56" s="618" t="s">
        <v>1492</v>
      </c>
      <c r="B56" s="613" t="s">
        <v>1047</v>
      </c>
      <c r="C56" s="608" t="s">
        <v>1048</v>
      </c>
      <c r="D56" s="620">
        <v>20790</v>
      </c>
      <c r="E56" s="621" t="s">
        <v>1051</v>
      </c>
      <c r="F56" s="210"/>
      <c r="G56" s="82"/>
      <c r="H56" s="82"/>
      <c r="I56" s="82"/>
      <c r="J56" s="83"/>
      <c r="K56" s="83"/>
      <c r="L56" s="83"/>
      <c r="M56" s="83"/>
      <c r="N56" s="83"/>
      <c r="O56" s="83"/>
      <c r="P56" s="83"/>
      <c r="Q56" s="83">
        <f t="shared" si="2"/>
        <v>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223"/>
      <c r="AE56" s="223"/>
      <c r="AF56" s="223"/>
      <c r="AG56" s="223"/>
      <c r="AH56" s="223"/>
      <c r="AI56" s="223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</row>
    <row r="57" spans="1:50" s="569" customFormat="1" ht="16.5" customHeight="1">
      <c r="A57" s="618" t="s">
        <v>1049</v>
      </c>
      <c r="B57" s="613" t="s">
        <v>1050</v>
      </c>
      <c r="C57" s="613" t="s">
        <v>1023</v>
      </c>
      <c r="D57" s="620">
        <v>20852</v>
      </c>
      <c r="E57" s="621" t="s">
        <v>1055</v>
      </c>
      <c r="F57" s="607"/>
      <c r="G57" s="613"/>
      <c r="H57" s="613"/>
      <c r="I57" s="82"/>
      <c r="J57" s="83"/>
      <c r="K57" s="83"/>
      <c r="L57" s="83">
        <v>40000</v>
      </c>
      <c r="M57" s="83"/>
      <c r="N57" s="83"/>
      <c r="O57" s="83"/>
      <c r="P57" s="83"/>
      <c r="Q57" s="83">
        <f t="shared" si="2"/>
        <v>40000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223"/>
      <c r="AE57" s="223"/>
      <c r="AF57" s="223"/>
      <c r="AG57" s="223"/>
      <c r="AH57" s="223"/>
      <c r="AI57" s="223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</row>
    <row r="58" spans="1:50" s="569" customFormat="1" ht="16.5" customHeight="1">
      <c r="A58" s="618" t="s">
        <v>1052</v>
      </c>
      <c r="B58" s="613" t="s">
        <v>1053</v>
      </c>
      <c r="C58" s="613" t="s">
        <v>1054</v>
      </c>
      <c r="D58" s="620"/>
      <c r="E58" s="621"/>
      <c r="F58" s="210"/>
      <c r="G58" s="608"/>
      <c r="H58" s="608"/>
      <c r="I58" s="82"/>
      <c r="J58" s="83"/>
      <c r="K58" s="83"/>
      <c r="M58" s="83"/>
      <c r="N58" s="83"/>
      <c r="O58" s="83"/>
      <c r="P58" s="83"/>
      <c r="Q58" s="83">
        <f t="shared" si="2"/>
        <v>0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223"/>
      <c r="AE58" s="223"/>
      <c r="AF58" s="223"/>
      <c r="AG58" s="223"/>
      <c r="AH58" s="223"/>
      <c r="AI58" s="223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</row>
    <row r="59" spans="1:50" s="569" customFormat="1" ht="16.5" customHeight="1">
      <c r="A59" s="618" t="s">
        <v>1056</v>
      </c>
      <c r="B59" s="613" t="s">
        <v>1057</v>
      </c>
      <c r="C59" s="613" t="s">
        <v>1058</v>
      </c>
      <c r="D59" s="82"/>
      <c r="E59" s="621" t="s">
        <v>1059</v>
      </c>
      <c r="F59" s="210"/>
      <c r="G59" s="613"/>
      <c r="H59" s="613"/>
      <c r="I59" s="82"/>
      <c r="J59" s="83"/>
      <c r="K59" s="83"/>
      <c r="L59" s="83"/>
      <c r="M59" s="83"/>
      <c r="N59" s="83"/>
      <c r="O59" s="83"/>
      <c r="P59" s="83"/>
      <c r="Q59" s="83">
        <f t="shared" si="2"/>
        <v>0</v>
      </c>
      <c r="R59" s="603"/>
      <c r="S59" s="603"/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223"/>
      <c r="AE59" s="223"/>
      <c r="AF59" s="223"/>
      <c r="AG59" s="223"/>
      <c r="AH59" s="223"/>
      <c r="AI59" s="223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</row>
    <row r="60" spans="1:50" s="569" customFormat="1" ht="16.5" customHeight="1">
      <c r="A60" s="618" t="s">
        <v>1060</v>
      </c>
      <c r="B60" s="210"/>
      <c r="C60" s="613" t="s">
        <v>1061</v>
      </c>
      <c r="D60" s="82"/>
      <c r="E60" s="621" t="s">
        <v>3830</v>
      </c>
      <c r="F60" s="210"/>
      <c r="G60" s="613"/>
      <c r="H60" s="613"/>
      <c r="I60" s="82"/>
      <c r="J60" s="83"/>
      <c r="K60" s="83"/>
      <c r="L60" s="83">
        <v>24000</v>
      </c>
      <c r="M60" s="83"/>
      <c r="N60" s="83"/>
      <c r="O60" s="83"/>
      <c r="P60" s="83"/>
      <c r="Q60" s="83">
        <f t="shared" si="2"/>
        <v>24000</v>
      </c>
      <c r="R60" s="603"/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223"/>
      <c r="AE60" s="223"/>
      <c r="AF60" s="223"/>
      <c r="AG60" s="223"/>
      <c r="AH60" s="223"/>
      <c r="AI60" s="223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</row>
    <row r="61" spans="1:50" s="569" customFormat="1" ht="16.5" customHeight="1">
      <c r="A61" s="618" t="s">
        <v>1062</v>
      </c>
      <c r="B61" s="82"/>
      <c r="C61" s="613"/>
      <c r="D61" s="82"/>
      <c r="E61" s="621" t="s">
        <v>1063</v>
      </c>
      <c r="F61" s="210"/>
      <c r="G61" s="613"/>
      <c r="H61" s="613"/>
      <c r="I61" s="82"/>
      <c r="J61" s="83"/>
      <c r="K61" s="83"/>
      <c r="M61" s="83"/>
      <c r="N61" s="83"/>
      <c r="O61" s="83"/>
      <c r="P61" s="83"/>
      <c r="Q61" s="83">
        <f t="shared" si="2"/>
        <v>0</v>
      </c>
      <c r="R61" s="603"/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223"/>
      <c r="AE61" s="223"/>
      <c r="AF61" s="223"/>
      <c r="AG61" s="223"/>
      <c r="AH61" s="223"/>
      <c r="AI61" s="223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</row>
    <row r="62" spans="1:50" s="569" customFormat="1" ht="16.5" customHeight="1">
      <c r="A62" s="618"/>
      <c r="B62" s="82"/>
      <c r="C62" s="82"/>
      <c r="D62" s="82"/>
      <c r="E62" s="621" t="s">
        <v>1064</v>
      </c>
      <c r="F62" s="210"/>
      <c r="G62" s="613"/>
      <c r="H62" s="613"/>
      <c r="I62" s="82"/>
      <c r="J62" s="83"/>
      <c r="K62" s="83"/>
      <c r="L62" s="83">
        <f>2*100*40</f>
        <v>8000</v>
      </c>
      <c r="M62" s="83"/>
      <c r="N62" s="83"/>
      <c r="O62" s="83"/>
      <c r="P62" s="83"/>
      <c r="Q62" s="83">
        <f t="shared" si="2"/>
        <v>8000</v>
      </c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223"/>
      <c r="AE62" s="223"/>
      <c r="AF62" s="223"/>
      <c r="AG62" s="223"/>
      <c r="AH62" s="223"/>
      <c r="AI62" s="223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</row>
    <row r="63" spans="1:50" s="569" customFormat="1" ht="16.5" customHeight="1">
      <c r="A63" s="618"/>
      <c r="B63" s="82"/>
      <c r="C63" s="82"/>
      <c r="D63" s="82"/>
      <c r="E63" s="621" t="s">
        <v>3831</v>
      </c>
      <c r="F63" s="210"/>
      <c r="G63" s="613"/>
      <c r="H63" s="613"/>
      <c r="I63" s="82"/>
      <c r="J63" s="83"/>
      <c r="K63" s="83"/>
      <c r="L63" s="569">
        <v>1500</v>
      </c>
      <c r="M63" s="83"/>
      <c r="N63" s="83"/>
      <c r="O63" s="83"/>
      <c r="P63" s="83"/>
      <c r="Q63" s="83">
        <f t="shared" si="2"/>
        <v>1500</v>
      </c>
      <c r="R63" s="603"/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223"/>
      <c r="AE63" s="223"/>
      <c r="AF63" s="223"/>
      <c r="AG63" s="223"/>
      <c r="AH63" s="223"/>
      <c r="AI63" s="223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</row>
    <row r="64" spans="1:50" s="569" customFormat="1" ht="16.5" customHeight="1">
      <c r="A64" s="618"/>
      <c r="B64" s="82"/>
      <c r="C64" s="82"/>
      <c r="D64" s="82"/>
      <c r="E64" s="621"/>
      <c r="F64" s="210"/>
      <c r="G64" s="613"/>
      <c r="H64" s="613"/>
      <c r="I64" s="82"/>
      <c r="J64" s="83"/>
      <c r="K64" s="83"/>
      <c r="L64" s="83"/>
      <c r="M64" s="83"/>
      <c r="N64" s="83"/>
      <c r="O64" s="83"/>
      <c r="P64" s="83"/>
      <c r="Q64" s="83">
        <f t="shared" si="2"/>
        <v>0</v>
      </c>
      <c r="R64" s="603"/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223"/>
      <c r="AE64" s="223"/>
      <c r="AF64" s="223"/>
      <c r="AG64" s="223"/>
      <c r="AH64" s="223"/>
      <c r="AI64" s="223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</row>
    <row r="65" spans="1:50" s="569" customFormat="1" ht="16.5" customHeight="1">
      <c r="A65" s="618" t="s">
        <v>1321</v>
      </c>
      <c r="B65" s="82"/>
      <c r="C65" s="613"/>
      <c r="D65" s="82"/>
      <c r="E65" s="82"/>
      <c r="F65" s="210"/>
      <c r="G65" s="613"/>
      <c r="H65" s="613"/>
      <c r="I65" s="82"/>
      <c r="J65" s="83"/>
      <c r="K65" s="83"/>
      <c r="M65" s="83"/>
      <c r="N65" s="83"/>
      <c r="O65" s="83"/>
      <c r="P65" s="83"/>
      <c r="Q65" s="83">
        <f t="shared" si="2"/>
        <v>0</v>
      </c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223"/>
      <c r="AE65" s="223"/>
      <c r="AF65" s="223"/>
      <c r="AG65" s="223"/>
      <c r="AH65" s="223"/>
      <c r="AI65" s="223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</row>
    <row r="66" spans="1:50" s="569" customFormat="1" ht="16.5" customHeight="1">
      <c r="A66" s="618" t="s">
        <v>1042</v>
      </c>
      <c r="B66" s="82"/>
      <c r="C66" s="613"/>
      <c r="D66" s="82"/>
      <c r="E66" s="82"/>
      <c r="F66" s="210"/>
      <c r="G66" s="613"/>
      <c r="H66" s="613"/>
      <c r="I66" s="82"/>
      <c r="J66" s="83"/>
      <c r="K66" s="83"/>
      <c r="M66" s="83"/>
      <c r="N66" s="83"/>
      <c r="O66" s="83"/>
      <c r="P66" s="83"/>
      <c r="Q66" s="83">
        <f t="shared" si="2"/>
        <v>0</v>
      </c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223"/>
      <c r="AE66" s="223"/>
      <c r="AF66" s="223"/>
      <c r="AG66" s="223"/>
      <c r="AH66" s="223"/>
      <c r="AI66" s="223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</row>
    <row r="67" spans="1:50" s="569" customFormat="1" ht="16.5" customHeight="1">
      <c r="A67" s="618" t="s">
        <v>1044</v>
      </c>
      <c r="B67" s="82"/>
      <c r="C67" s="613"/>
      <c r="D67" s="82"/>
      <c r="E67" s="82"/>
      <c r="F67" s="210"/>
      <c r="G67" s="613"/>
      <c r="H67" s="613"/>
      <c r="I67" s="82"/>
      <c r="J67" s="83"/>
      <c r="K67" s="83"/>
      <c r="M67" s="83"/>
      <c r="N67" s="83"/>
      <c r="O67" s="83"/>
      <c r="P67" s="83"/>
      <c r="Q67" s="83">
        <f t="shared" si="2"/>
        <v>0</v>
      </c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223"/>
      <c r="AE67" s="223"/>
      <c r="AF67" s="223"/>
      <c r="AG67" s="223"/>
      <c r="AH67" s="223"/>
      <c r="AI67" s="223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</row>
    <row r="68" spans="1:50" s="569" customFormat="1" ht="16.5" customHeight="1">
      <c r="A68" s="618" t="s">
        <v>1045</v>
      </c>
      <c r="B68" s="82"/>
      <c r="C68" s="613"/>
      <c r="D68" s="82"/>
      <c r="E68" s="82"/>
      <c r="F68" s="210"/>
      <c r="G68" s="613"/>
      <c r="H68" s="613"/>
      <c r="I68" s="82"/>
      <c r="J68" s="83"/>
      <c r="K68" s="83"/>
      <c r="L68" s="83"/>
      <c r="M68" s="83"/>
      <c r="N68" s="83"/>
      <c r="O68" s="83"/>
      <c r="P68" s="83"/>
      <c r="Q68" s="83">
        <f t="shared" si="2"/>
        <v>0</v>
      </c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223"/>
      <c r="AE68" s="223"/>
      <c r="AF68" s="223"/>
      <c r="AG68" s="223"/>
      <c r="AH68" s="223"/>
      <c r="AI68" s="223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</row>
    <row r="69" spans="1:50" s="569" customFormat="1" ht="16.5" customHeight="1">
      <c r="A69" s="618" t="s">
        <v>1493</v>
      </c>
      <c r="B69" s="82"/>
      <c r="C69" s="613"/>
      <c r="D69" s="82"/>
      <c r="E69" s="621"/>
      <c r="F69" s="210"/>
      <c r="G69" s="613"/>
      <c r="H69" s="613"/>
      <c r="I69" s="82"/>
      <c r="J69" s="83"/>
      <c r="K69" s="83"/>
      <c r="L69" s="83"/>
      <c r="M69" s="83"/>
      <c r="N69" s="83"/>
      <c r="O69" s="83"/>
      <c r="P69" s="83"/>
      <c r="Q69" s="83">
        <f t="shared" si="2"/>
        <v>0</v>
      </c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223"/>
      <c r="AE69" s="223"/>
      <c r="AF69" s="223"/>
      <c r="AG69" s="223"/>
      <c r="AH69" s="223"/>
      <c r="AI69" s="223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</row>
    <row r="70" spans="1:50" s="569" customFormat="1" ht="16.5" customHeight="1">
      <c r="A70" s="618" t="s">
        <v>1065</v>
      </c>
      <c r="B70" s="613" t="s">
        <v>1066</v>
      </c>
      <c r="C70" s="613" t="s">
        <v>1067</v>
      </c>
      <c r="D70" s="613" t="s">
        <v>1068</v>
      </c>
      <c r="E70" s="621"/>
      <c r="F70" s="210" t="s">
        <v>1069</v>
      </c>
      <c r="G70" s="613"/>
      <c r="H70" s="613"/>
      <c r="I70" s="82"/>
      <c r="J70" s="83"/>
      <c r="K70" s="83"/>
      <c r="L70" s="83"/>
      <c r="M70" s="83"/>
      <c r="N70" s="83"/>
      <c r="O70" s="83"/>
      <c r="P70" s="83"/>
      <c r="Q70" s="83">
        <f t="shared" si="2"/>
        <v>0</v>
      </c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223"/>
      <c r="AE70" s="223"/>
      <c r="AF70" s="223"/>
      <c r="AG70" s="223"/>
      <c r="AH70" s="223"/>
      <c r="AI70" s="223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</row>
    <row r="71" spans="1:50" s="569" customFormat="1" ht="16.5" customHeight="1">
      <c r="A71" s="618" t="s">
        <v>1070</v>
      </c>
      <c r="B71" s="613" t="s">
        <v>1071</v>
      </c>
      <c r="C71" s="613" t="s">
        <v>1072</v>
      </c>
      <c r="D71" s="613" t="s">
        <v>1073</v>
      </c>
      <c r="E71" s="621"/>
      <c r="F71" s="210" t="s">
        <v>1074</v>
      </c>
      <c r="G71" s="613"/>
      <c r="H71" s="613"/>
      <c r="I71" s="82"/>
      <c r="J71" s="83"/>
      <c r="K71" s="83"/>
      <c r="L71" s="83"/>
      <c r="M71" s="83"/>
      <c r="N71" s="83"/>
      <c r="O71" s="83"/>
      <c r="P71" s="83"/>
      <c r="Q71" s="83">
        <f t="shared" si="2"/>
        <v>0</v>
      </c>
      <c r="R71" s="603"/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223"/>
      <c r="AE71" s="223"/>
      <c r="AF71" s="223"/>
      <c r="AG71" s="223"/>
      <c r="AH71" s="223"/>
      <c r="AI71" s="223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</row>
    <row r="72" spans="1:50" s="569" customFormat="1" ht="16.5" customHeight="1">
      <c r="A72" s="618"/>
      <c r="B72" s="82"/>
      <c r="C72" s="613"/>
      <c r="D72" s="82"/>
      <c r="E72" s="621"/>
      <c r="F72" s="210"/>
      <c r="G72" s="613"/>
      <c r="H72" s="613"/>
      <c r="I72" s="82"/>
      <c r="J72" s="83"/>
      <c r="K72" s="83"/>
      <c r="L72" s="83"/>
      <c r="M72" s="83"/>
      <c r="N72" s="83"/>
      <c r="O72" s="83"/>
      <c r="P72" s="83"/>
      <c r="Q72" s="83">
        <f t="shared" si="2"/>
        <v>0</v>
      </c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223"/>
      <c r="AE72" s="223"/>
      <c r="AF72" s="223"/>
      <c r="AG72" s="223"/>
      <c r="AH72" s="223"/>
      <c r="AI72" s="223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</row>
    <row r="73" spans="1:50" s="569" customFormat="1" ht="16.5" customHeight="1">
      <c r="A73" s="618" t="s">
        <v>3837</v>
      </c>
      <c r="B73" s="82"/>
      <c r="C73" s="613"/>
      <c r="D73" s="82"/>
      <c r="E73" s="621"/>
      <c r="F73" s="210"/>
      <c r="G73" s="613"/>
      <c r="H73" s="613"/>
      <c r="I73" s="82"/>
      <c r="J73" s="83"/>
      <c r="K73" s="83"/>
      <c r="L73" s="83"/>
      <c r="M73" s="83"/>
      <c r="N73" s="83"/>
      <c r="O73" s="83"/>
      <c r="P73" s="83"/>
      <c r="Q73" s="83">
        <f t="shared" si="2"/>
        <v>0</v>
      </c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223"/>
      <c r="AE73" s="223"/>
      <c r="AF73" s="223"/>
      <c r="AG73" s="223"/>
      <c r="AH73" s="223"/>
      <c r="AI73" s="223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</row>
    <row r="74" spans="1:50" s="569" customFormat="1" ht="16.5" customHeight="1">
      <c r="A74" s="618"/>
      <c r="B74" s="82"/>
      <c r="C74" s="613"/>
      <c r="D74" s="82"/>
      <c r="E74" s="256" t="s">
        <v>3842</v>
      </c>
      <c r="H74" s="613"/>
      <c r="I74" s="82"/>
      <c r="J74" s="83"/>
      <c r="K74" s="83"/>
      <c r="L74" s="1469">
        <v>2000</v>
      </c>
      <c r="M74" s="256"/>
      <c r="N74" s="83"/>
      <c r="O74" s="83"/>
      <c r="P74" s="83"/>
      <c r="Q74" s="83">
        <f t="shared" si="2"/>
        <v>2000</v>
      </c>
      <c r="R74" s="60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223"/>
      <c r="AE74" s="223"/>
      <c r="AF74" s="223"/>
      <c r="AG74" s="223"/>
      <c r="AH74" s="223"/>
      <c r="AI74" s="223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</row>
    <row r="75" spans="1:50" s="569" customFormat="1" ht="16.5" customHeight="1">
      <c r="A75" s="618"/>
      <c r="B75" s="82"/>
      <c r="C75" s="613"/>
      <c r="D75" s="82"/>
      <c r="E75" s="256" t="s">
        <v>3838</v>
      </c>
      <c r="H75" s="613"/>
      <c r="I75" s="82"/>
      <c r="J75" s="83"/>
      <c r="K75" s="83"/>
      <c r="L75" s="604"/>
      <c r="M75" s="256"/>
      <c r="N75" s="83"/>
      <c r="O75" s="83"/>
      <c r="P75" s="83"/>
      <c r="Q75" s="83">
        <f t="shared" si="2"/>
        <v>0</v>
      </c>
      <c r="R75" s="603"/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223"/>
      <c r="AE75" s="223"/>
      <c r="AF75" s="223"/>
      <c r="AG75" s="223"/>
      <c r="AH75" s="223"/>
      <c r="AI75" s="223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</row>
    <row r="76" spans="1:50" s="569" customFormat="1" ht="16.5" customHeight="1">
      <c r="A76" s="618"/>
      <c r="B76" s="82"/>
      <c r="C76" s="613"/>
      <c r="D76" s="82"/>
      <c r="E76" s="256" t="s">
        <v>3843</v>
      </c>
      <c r="H76" s="613"/>
      <c r="I76" s="82"/>
      <c r="J76" s="83"/>
      <c r="K76" s="83"/>
      <c r="L76" s="1469">
        <v>10000</v>
      </c>
      <c r="M76" s="256"/>
      <c r="N76" s="83"/>
      <c r="O76" s="83"/>
      <c r="P76" s="83"/>
      <c r="Q76" s="83">
        <f t="shared" si="2"/>
        <v>10000</v>
      </c>
      <c r="R76" s="603"/>
      <c r="S76" s="603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223"/>
      <c r="AE76" s="223"/>
      <c r="AF76" s="223"/>
      <c r="AG76" s="223"/>
      <c r="AH76" s="223"/>
      <c r="AI76" s="223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</row>
    <row r="77" spans="1:50" s="569" customFormat="1" ht="16.5" customHeight="1">
      <c r="A77" s="618"/>
      <c r="B77" s="82"/>
      <c r="C77" s="613"/>
      <c r="D77" s="82"/>
      <c r="E77" s="256" t="s">
        <v>3839</v>
      </c>
      <c r="H77" s="613"/>
      <c r="I77" s="82"/>
      <c r="J77" s="83"/>
      <c r="K77" s="83"/>
      <c r="L77" s="1469">
        <v>10000</v>
      </c>
      <c r="M77" s="256"/>
      <c r="N77" s="83"/>
      <c r="O77" s="83"/>
      <c r="P77" s="83"/>
      <c r="Q77" s="83">
        <f t="shared" si="2"/>
        <v>10000</v>
      </c>
      <c r="R77" s="603"/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223"/>
      <c r="AE77" s="223"/>
      <c r="AF77" s="223"/>
      <c r="AG77" s="223"/>
      <c r="AH77" s="223"/>
      <c r="AI77" s="223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</row>
    <row r="78" spans="1:50" s="569" customFormat="1" ht="16.5" customHeight="1">
      <c r="A78" s="618"/>
      <c r="B78" s="82"/>
      <c r="C78" s="613"/>
      <c r="D78" s="82"/>
      <c r="E78" s="256" t="s">
        <v>3840</v>
      </c>
      <c r="H78" s="613"/>
      <c r="I78" s="82"/>
      <c r="J78" s="83"/>
      <c r="K78" s="83"/>
      <c r="L78" s="1469">
        <v>10000</v>
      </c>
      <c r="M78" s="256"/>
      <c r="N78" s="83"/>
      <c r="O78" s="83"/>
      <c r="P78" s="83"/>
      <c r="Q78" s="83">
        <f t="shared" si="2"/>
        <v>10000</v>
      </c>
      <c r="R78" s="603"/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223"/>
      <c r="AE78" s="223"/>
      <c r="AF78" s="223"/>
      <c r="AG78" s="223"/>
      <c r="AH78" s="223"/>
      <c r="AI78" s="223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</row>
    <row r="79" spans="1:50" s="569" customFormat="1" ht="16.5" customHeight="1">
      <c r="A79" s="618"/>
      <c r="B79" s="82"/>
      <c r="C79" s="613"/>
      <c r="D79" s="82"/>
      <c r="E79" s="256" t="s">
        <v>3844</v>
      </c>
      <c r="H79" s="613"/>
      <c r="I79" s="82"/>
      <c r="J79" s="83"/>
      <c r="K79" s="83"/>
      <c r="L79" s="1469">
        <v>110000</v>
      </c>
      <c r="M79" s="256"/>
      <c r="N79" s="83"/>
      <c r="O79" s="83"/>
      <c r="P79" s="83"/>
      <c r="Q79" s="83">
        <f t="shared" si="2"/>
        <v>110000</v>
      </c>
      <c r="R79" s="603"/>
      <c r="S79" s="603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223"/>
      <c r="AE79" s="223"/>
      <c r="AF79" s="223"/>
      <c r="AG79" s="223"/>
      <c r="AH79" s="223"/>
      <c r="AI79" s="223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</row>
    <row r="80" spans="1:50" s="569" customFormat="1" ht="16.5" customHeight="1">
      <c r="A80" s="618"/>
      <c r="B80" s="82"/>
      <c r="C80" s="613"/>
      <c r="D80" s="82"/>
      <c r="E80" s="256" t="s">
        <v>3841</v>
      </c>
      <c r="H80" s="613"/>
      <c r="I80" s="82"/>
      <c r="J80" s="83"/>
      <c r="K80" s="83"/>
      <c r="L80" s="1469">
        <v>5234</v>
      </c>
      <c r="M80" s="256"/>
      <c r="N80" s="83"/>
      <c r="O80" s="83"/>
      <c r="P80" s="83"/>
      <c r="Q80" s="83">
        <f t="shared" si="2"/>
        <v>5234</v>
      </c>
      <c r="R80" s="603"/>
      <c r="S80" s="603"/>
      <c r="T80" s="603"/>
      <c r="U80" s="603"/>
      <c r="V80" s="603"/>
      <c r="W80" s="603"/>
      <c r="X80" s="603"/>
      <c r="Y80" s="603"/>
      <c r="Z80" s="603"/>
      <c r="AA80" s="603"/>
      <c r="AB80" s="603"/>
      <c r="AC80" s="603"/>
      <c r="AD80" s="223"/>
      <c r="AE80" s="223"/>
      <c r="AF80" s="223"/>
      <c r="AG80" s="223"/>
      <c r="AH80" s="223"/>
      <c r="AI80" s="223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</row>
    <row r="81" spans="1:50" s="569" customFormat="1" ht="16.5" customHeight="1">
      <c r="A81" s="618"/>
      <c r="B81" s="82"/>
      <c r="C81" s="613"/>
      <c r="D81" s="82"/>
      <c r="E81" s="621" t="s">
        <v>3845</v>
      </c>
      <c r="F81" s="210"/>
      <c r="G81" s="613"/>
      <c r="H81" s="613"/>
      <c r="I81" s="82"/>
      <c r="J81" s="83"/>
      <c r="K81" s="83"/>
      <c r="L81" s="83">
        <v>5000</v>
      </c>
      <c r="M81" s="83"/>
      <c r="N81" s="83"/>
      <c r="O81" s="83"/>
      <c r="P81" s="83"/>
      <c r="Q81" s="83">
        <f t="shared" si="2"/>
        <v>5000</v>
      </c>
      <c r="R81" s="603"/>
      <c r="S81" s="603"/>
      <c r="T81" s="603"/>
      <c r="U81" s="603"/>
      <c r="V81" s="603"/>
      <c r="W81" s="603"/>
      <c r="X81" s="603"/>
      <c r="Y81" s="603"/>
      <c r="Z81" s="603"/>
      <c r="AA81" s="603"/>
      <c r="AB81" s="603"/>
      <c r="AC81" s="603"/>
      <c r="AD81" s="223"/>
      <c r="AE81" s="223"/>
      <c r="AF81" s="223"/>
      <c r="AG81" s="223"/>
      <c r="AH81" s="223"/>
      <c r="AI81" s="223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</row>
    <row r="82" spans="1:50" ht="16.5" customHeight="1">
      <c r="A82" s="622" t="s">
        <v>1075</v>
      </c>
      <c r="B82" s="137"/>
      <c r="C82" s="608"/>
      <c r="D82" s="137"/>
      <c r="E82" s="623"/>
      <c r="F82" s="607"/>
      <c r="G82" s="608"/>
      <c r="H82" s="608"/>
      <c r="I82" s="137"/>
      <c r="J82" s="609"/>
      <c r="K82" s="609"/>
      <c r="L82" s="83"/>
      <c r="M82" s="609"/>
      <c r="N82" s="609"/>
      <c r="O82" s="609"/>
      <c r="P82" s="609"/>
      <c r="Q82" s="83">
        <f t="shared" si="2"/>
        <v>0</v>
      </c>
      <c r="R82" s="603"/>
      <c r="S82" s="603"/>
      <c r="T82" s="603"/>
      <c r="U82" s="603"/>
      <c r="V82" s="603"/>
      <c r="W82" s="603"/>
      <c r="X82" s="603"/>
      <c r="Y82" s="603"/>
      <c r="Z82" s="603"/>
      <c r="AA82" s="603"/>
      <c r="AB82" s="603"/>
      <c r="AC82" s="603"/>
      <c r="AD82" s="223"/>
      <c r="AE82" s="223"/>
      <c r="AF82" s="223"/>
      <c r="AG82" s="223"/>
      <c r="AH82" s="223"/>
      <c r="AI82" s="223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</row>
    <row r="83" spans="1:50" ht="16.5" customHeight="1">
      <c r="A83" s="622" t="s">
        <v>1076</v>
      </c>
      <c r="B83" s="137"/>
      <c r="C83" s="608"/>
      <c r="D83" s="137"/>
      <c r="E83" s="623" t="s">
        <v>1077</v>
      </c>
      <c r="F83" s="607"/>
      <c r="G83" s="608"/>
      <c r="H83" s="608"/>
      <c r="I83" s="137"/>
      <c r="J83" s="609"/>
      <c r="K83" s="609"/>
      <c r="L83" s="83"/>
      <c r="M83" s="609"/>
      <c r="N83" s="609"/>
      <c r="O83" s="609"/>
      <c r="P83" s="609"/>
      <c r="Q83" s="83">
        <f t="shared" si="2"/>
        <v>0</v>
      </c>
      <c r="R83" s="603"/>
      <c r="S83" s="603"/>
      <c r="T83" s="603"/>
      <c r="U83" s="603"/>
      <c r="V83" s="603"/>
      <c r="W83" s="603"/>
      <c r="X83" s="603"/>
      <c r="Y83" s="603"/>
      <c r="Z83" s="603"/>
      <c r="AA83" s="603"/>
      <c r="AB83" s="603"/>
      <c r="AC83" s="603"/>
      <c r="AD83" s="223"/>
      <c r="AE83" s="223"/>
      <c r="AF83" s="223"/>
      <c r="AG83" s="223"/>
      <c r="AH83" s="223"/>
      <c r="AI83" s="223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</row>
    <row r="84" spans="1:50" ht="16.5" customHeight="1">
      <c r="A84" s="622" t="s">
        <v>1078</v>
      </c>
      <c r="B84" s="137"/>
      <c r="C84" s="608"/>
      <c r="D84" s="137"/>
      <c r="E84" s="623" t="s">
        <v>1079</v>
      </c>
      <c r="F84" s="607"/>
      <c r="G84" s="608"/>
      <c r="H84" s="608"/>
      <c r="I84" s="137"/>
      <c r="J84" s="609"/>
      <c r="K84" s="609"/>
      <c r="L84" s="83">
        <f>500*21</f>
        <v>10500</v>
      </c>
      <c r="M84" s="853"/>
      <c r="N84" s="609"/>
      <c r="O84" s="609"/>
      <c r="P84" s="609"/>
      <c r="Q84" s="83">
        <f t="shared" si="2"/>
        <v>10500</v>
      </c>
      <c r="R84" s="603"/>
      <c r="S84" s="603"/>
      <c r="T84" s="603"/>
      <c r="U84" s="603"/>
      <c r="V84" s="603"/>
      <c r="W84" s="603"/>
      <c r="X84" s="603"/>
      <c r="Y84" s="603"/>
      <c r="Z84" s="603"/>
      <c r="AA84" s="603"/>
      <c r="AB84" s="603"/>
      <c r="AC84" s="603"/>
      <c r="AD84" s="223"/>
      <c r="AE84" s="223"/>
      <c r="AF84" s="223"/>
      <c r="AG84" s="223"/>
      <c r="AH84" s="223"/>
      <c r="AI84" s="223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</row>
    <row r="85" spans="1:50" ht="16.5" customHeight="1">
      <c r="A85" s="618"/>
      <c r="B85" s="137"/>
      <c r="C85" s="608"/>
      <c r="D85" s="137"/>
      <c r="E85" s="623" t="s">
        <v>1080</v>
      </c>
      <c r="F85" s="607"/>
      <c r="G85" s="608"/>
      <c r="H85" s="608"/>
      <c r="I85" s="137"/>
      <c r="J85" s="609"/>
      <c r="K85" s="609"/>
      <c r="L85" s="83"/>
      <c r="M85" s="609"/>
      <c r="N85" s="609"/>
      <c r="O85" s="609"/>
      <c r="P85" s="609"/>
      <c r="Q85" s="83">
        <f t="shared" si="2"/>
        <v>0</v>
      </c>
      <c r="R85" s="603"/>
      <c r="S85" s="603"/>
      <c r="T85" s="603"/>
      <c r="U85" s="603"/>
      <c r="V85" s="603"/>
      <c r="W85" s="603"/>
      <c r="X85" s="603"/>
      <c r="Y85" s="603"/>
      <c r="Z85" s="603"/>
      <c r="AA85" s="603"/>
      <c r="AB85" s="603"/>
      <c r="AC85" s="603"/>
      <c r="AD85" s="223"/>
      <c r="AE85" s="223"/>
      <c r="AF85" s="223"/>
      <c r="AG85" s="223"/>
      <c r="AH85" s="223"/>
      <c r="AI85" s="223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</row>
    <row r="86" spans="1:50" ht="16.5" customHeight="1">
      <c r="A86" s="618"/>
      <c r="B86" s="137"/>
      <c r="C86" s="608"/>
      <c r="D86" s="137"/>
      <c r="E86" s="623" t="s">
        <v>2577</v>
      </c>
      <c r="F86" s="624" t="s">
        <v>1081</v>
      </c>
      <c r="G86" s="624"/>
      <c r="H86" s="624"/>
      <c r="I86" s="137"/>
      <c r="J86" s="609"/>
      <c r="K86" s="609"/>
      <c r="L86" s="83">
        <v>10000</v>
      </c>
      <c r="M86" s="853"/>
      <c r="N86" s="609"/>
      <c r="O86" s="609"/>
      <c r="P86" s="609"/>
      <c r="Q86" s="83">
        <f t="shared" si="2"/>
        <v>10000</v>
      </c>
      <c r="R86" s="603"/>
      <c r="S86" s="603"/>
      <c r="T86" s="603"/>
      <c r="U86" s="603"/>
      <c r="V86" s="603"/>
      <c r="W86" s="603"/>
      <c r="X86" s="603"/>
      <c r="Y86" s="603"/>
      <c r="Z86" s="603"/>
      <c r="AA86" s="603"/>
      <c r="AB86" s="603"/>
      <c r="AC86" s="603"/>
      <c r="AD86" s="223"/>
      <c r="AE86" s="223"/>
      <c r="AF86" s="223"/>
      <c r="AG86" s="223"/>
      <c r="AH86" s="223"/>
      <c r="AI86" s="223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</row>
    <row r="87" spans="1:50" ht="16.5" customHeight="1">
      <c r="A87" s="622" t="s">
        <v>1082</v>
      </c>
      <c r="B87" s="137"/>
      <c r="C87" s="608"/>
      <c r="D87" s="137"/>
      <c r="E87" s="623"/>
      <c r="F87" s="607"/>
      <c r="G87" s="608"/>
      <c r="H87" s="608"/>
      <c r="I87" s="137"/>
      <c r="J87" s="609"/>
      <c r="K87" s="609"/>
      <c r="L87" s="83"/>
      <c r="M87" s="609"/>
      <c r="N87" s="609"/>
      <c r="O87" s="609"/>
      <c r="P87" s="609"/>
      <c r="Q87" s="83">
        <f t="shared" si="2"/>
        <v>0</v>
      </c>
      <c r="R87" s="603"/>
      <c r="S87" s="603"/>
      <c r="T87" s="603"/>
      <c r="U87" s="603"/>
      <c r="V87" s="603"/>
      <c r="W87" s="603"/>
      <c r="X87" s="603"/>
      <c r="Y87" s="603"/>
      <c r="Z87" s="603"/>
      <c r="AA87" s="603"/>
      <c r="AB87" s="603"/>
      <c r="AC87" s="603"/>
      <c r="AD87" s="223"/>
      <c r="AE87" s="223"/>
      <c r="AF87" s="223"/>
      <c r="AG87" s="223"/>
      <c r="AH87" s="223"/>
      <c r="AI87" s="223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</row>
    <row r="88" spans="1:50" ht="16.5" customHeight="1">
      <c r="A88" s="616" t="s">
        <v>1494</v>
      </c>
      <c r="B88" s="137"/>
      <c r="C88" s="608" t="s">
        <v>1083</v>
      </c>
      <c r="D88" s="137"/>
      <c r="E88" s="137"/>
      <c r="F88" s="607"/>
      <c r="G88" s="608"/>
      <c r="H88" s="608"/>
      <c r="I88" s="137"/>
      <c r="J88" s="609"/>
      <c r="K88" s="609"/>
      <c r="L88" s="83"/>
      <c r="M88" s="609"/>
      <c r="N88" s="609"/>
      <c r="O88" s="609"/>
      <c r="P88" s="609"/>
      <c r="Q88" s="83">
        <f t="shared" si="2"/>
        <v>0</v>
      </c>
      <c r="R88" s="603"/>
      <c r="S88" s="603"/>
      <c r="T88" s="603"/>
      <c r="U88" s="603"/>
      <c r="V88" s="603"/>
      <c r="W88" s="603"/>
      <c r="X88" s="603"/>
      <c r="Y88" s="603"/>
      <c r="Z88" s="603"/>
      <c r="AA88" s="603"/>
      <c r="AB88" s="603"/>
      <c r="AC88" s="603"/>
      <c r="AD88" s="223"/>
      <c r="AE88" s="223"/>
      <c r="AF88" s="223"/>
      <c r="AG88" s="223"/>
      <c r="AH88" s="223"/>
      <c r="AI88" s="223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</row>
    <row r="89" spans="1:50" ht="16.5" customHeight="1">
      <c r="A89" s="616" t="s">
        <v>1084</v>
      </c>
      <c r="B89" s="137"/>
      <c r="C89" s="608" t="s">
        <v>1085</v>
      </c>
      <c r="D89" s="137"/>
      <c r="E89" s="137"/>
      <c r="F89" s="607"/>
      <c r="G89" s="608"/>
      <c r="H89" s="608"/>
      <c r="I89" s="137"/>
      <c r="J89" s="609"/>
      <c r="K89" s="609"/>
      <c r="L89" s="83"/>
      <c r="M89" s="609"/>
      <c r="N89" s="609"/>
      <c r="O89" s="609"/>
      <c r="P89" s="609"/>
      <c r="Q89" s="83">
        <f t="shared" si="2"/>
        <v>0</v>
      </c>
      <c r="R89" s="603"/>
      <c r="S89" s="603"/>
      <c r="T89" s="603"/>
      <c r="U89" s="603"/>
      <c r="V89" s="603"/>
      <c r="W89" s="603"/>
      <c r="X89" s="603"/>
      <c r="Y89" s="603"/>
      <c r="Z89" s="603"/>
      <c r="AA89" s="603"/>
      <c r="AB89" s="603"/>
      <c r="AC89" s="603"/>
      <c r="AD89" s="223"/>
      <c r="AE89" s="223"/>
      <c r="AF89" s="223"/>
      <c r="AG89" s="223"/>
      <c r="AH89" s="223"/>
      <c r="AI89" s="223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</row>
    <row r="90" spans="1:50" ht="16.5" customHeight="1">
      <c r="A90" s="616" t="s">
        <v>1086</v>
      </c>
      <c r="B90" s="137"/>
      <c r="C90" s="608" t="s">
        <v>1087</v>
      </c>
      <c r="D90" s="137"/>
      <c r="E90" s="137"/>
      <c r="F90" s="607"/>
      <c r="G90" s="608"/>
      <c r="H90" s="608"/>
      <c r="I90" s="137"/>
      <c r="J90" s="609"/>
      <c r="K90" s="609"/>
      <c r="L90" s="83"/>
      <c r="M90" s="609"/>
      <c r="N90" s="609"/>
      <c r="O90" s="609"/>
      <c r="P90" s="609"/>
      <c r="Q90" s="83">
        <f t="shared" si="2"/>
        <v>0</v>
      </c>
      <c r="R90" s="603"/>
      <c r="S90" s="603"/>
      <c r="T90" s="603"/>
      <c r="U90" s="603"/>
      <c r="V90" s="603"/>
      <c r="W90" s="603"/>
      <c r="X90" s="603"/>
      <c r="Y90" s="603"/>
      <c r="Z90" s="603"/>
      <c r="AA90" s="603"/>
      <c r="AB90" s="603"/>
      <c r="AC90" s="603"/>
      <c r="AD90" s="223"/>
      <c r="AE90" s="223"/>
      <c r="AF90" s="223"/>
      <c r="AG90" s="223"/>
      <c r="AH90" s="223"/>
      <c r="AI90" s="223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</row>
    <row r="91" spans="1:50" ht="16.5" customHeight="1">
      <c r="A91" s="616" t="s">
        <v>1495</v>
      </c>
      <c r="B91" s="137" t="s">
        <v>1088</v>
      </c>
      <c r="C91" s="608" t="s">
        <v>1089</v>
      </c>
      <c r="D91" s="137"/>
      <c r="E91" s="137"/>
      <c r="F91" s="607"/>
      <c r="G91" s="608"/>
      <c r="H91" s="608"/>
      <c r="I91" s="137"/>
      <c r="J91" s="609"/>
      <c r="K91" s="609"/>
      <c r="L91" s="83"/>
      <c r="M91" s="609"/>
      <c r="N91" s="609"/>
      <c r="O91" s="609"/>
      <c r="P91" s="609"/>
      <c r="Q91" s="83">
        <f t="shared" si="2"/>
        <v>0</v>
      </c>
      <c r="R91" s="603"/>
      <c r="S91" s="603"/>
      <c r="T91" s="603"/>
      <c r="U91" s="603"/>
      <c r="V91" s="603"/>
      <c r="W91" s="603"/>
      <c r="X91" s="603"/>
      <c r="Y91" s="603"/>
      <c r="Z91" s="603"/>
      <c r="AA91" s="603"/>
      <c r="AB91" s="603"/>
      <c r="AC91" s="603"/>
      <c r="AD91" s="223"/>
      <c r="AE91" s="223"/>
      <c r="AF91" s="223"/>
      <c r="AG91" s="223"/>
      <c r="AH91" s="223"/>
      <c r="AI91" s="223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</row>
    <row r="92" spans="1:50" ht="16.5" customHeight="1">
      <c r="A92" s="616" t="s">
        <v>1090</v>
      </c>
      <c r="B92" s="137"/>
      <c r="C92" s="608" t="s">
        <v>1091</v>
      </c>
      <c r="D92" s="137"/>
      <c r="E92" s="137"/>
      <c r="F92" s="607"/>
      <c r="G92" s="608"/>
      <c r="H92" s="608"/>
      <c r="I92" s="137"/>
      <c r="J92" s="609"/>
      <c r="K92" s="609"/>
      <c r="L92" s="83"/>
      <c r="M92" s="609"/>
      <c r="N92" s="609"/>
      <c r="O92" s="609"/>
      <c r="P92" s="609"/>
      <c r="Q92" s="83">
        <f t="shared" si="2"/>
        <v>0</v>
      </c>
      <c r="R92" s="603"/>
      <c r="S92" s="603"/>
      <c r="T92" s="603"/>
      <c r="U92" s="603"/>
      <c r="V92" s="603"/>
      <c r="W92" s="603"/>
      <c r="X92" s="603"/>
      <c r="Y92" s="603"/>
      <c r="Z92" s="603"/>
      <c r="AA92" s="603"/>
      <c r="AB92" s="603"/>
      <c r="AC92" s="603"/>
      <c r="AD92" s="223"/>
      <c r="AE92" s="223"/>
      <c r="AF92" s="223"/>
      <c r="AG92" s="223"/>
      <c r="AH92" s="223"/>
      <c r="AI92" s="223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</row>
    <row r="93" spans="1:50" ht="16.5" customHeight="1">
      <c r="A93" s="616" t="s">
        <v>1092</v>
      </c>
      <c r="B93" s="137"/>
      <c r="C93" s="137" t="s">
        <v>1093</v>
      </c>
      <c r="D93" s="137"/>
      <c r="E93" s="137" t="s">
        <v>2366</v>
      </c>
      <c r="F93" s="607" t="s">
        <v>1094</v>
      </c>
      <c r="G93" s="608"/>
      <c r="H93" s="608"/>
      <c r="I93" s="137"/>
      <c r="J93" s="609"/>
      <c r="K93" s="609"/>
      <c r="L93" s="83"/>
      <c r="M93" s="609"/>
      <c r="N93" s="609"/>
      <c r="O93" s="609"/>
      <c r="P93" s="609"/>
      <c r="Q93" s="83">
        <f t="shared" si="2"/>
        <v>0</v>
      </c>
      <c r="R93" s="603"/>
      <c r="S93" s="603"/>
      <c r="T93" s="603"/>
      <c r="U93" s="603"/>
      <c r="V93" s="603"/>
      <c r="W93" s="603"/>
      <c r="X93" s="603"/>
      <c r="Y93" s="603"/>
      <c r="Z93" s="603"/>
      <c r="AA93" s="603"/>
      <c r="AB93" s="603"/>
      <c r="AC93" s="603"/>
      <c r="AD93" s="223"/>
      <c r="AE93" s="223"/>
      <c r="AF93" s="223"/>
      <c r="AG93" s="223"/>
      <c r="AH93" s="223"/>
      <c r="AI93" s="223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</row>
    <row r="94" spans="1:50" ht="16.5" customHeight="1">
      <c r="A94" s="616" t="s">
        <v>1095</v>
      </c>
      <c r="B94" s="137"/>
      <c r="C94" s="608" t="s">
        <v>1096</v>
      </c>
      <c r="D94" s="137"/>
      <c r="E94" s="137" t="s">
        <v>3834</v>
      </c>
      <c r="F94" s="607" t="s">
        <v>1097</v>
      </c>
      <c r="G94" s="608"/>
      <c r="H94" s="608"/>
      <c r="I94" s="137"/>
      <c r="J94" s="609"/>
      <c r="K94" s="609"/>
      <c r="L94" s="83">
        <v>114000</v>
      </c>
      <c r="M94" s="855"/>
      <c r="N94" s="609"/>
      <c r="O94" s="609"/>
      <c r="P94" s="609"/>
      <c r="Q94" s="83">
        <f t="shared" si="2"/>
        <v>114000</v>
      </c>
      <c r="R94" s="603"/>
      <c r="S94" s="603"/>
      <c r="T94" s="603"/>
      <c r="U94" s="603"/>
      <c r="V94" s="603"/>
      <c r="W94" s="603"/>
      <c r="X94" s="603"/>
      <c r="Y94" s="603"/>
      <c r="Z94" s="603"/>
      <c r="AA94" s="603"/>
      <c r="AB94" s="603"/>
      <c r="AC94" s="603"/>
      <c r="AD94" s="223"/>
      <c r="AE94" s="223"/>
      <c r="AF94" s="223"/>
      <c r="AG94" s="223"/>
      <c r="AH94" s="223"/>
      <c r="AI94" s="223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</row>
    <row r="95" spans="1:50" ht="16.5" customHeight="1">
      <c r="A95" s="616" t="s">
        <v>1098</v>
      </c>
      <c r="B95" s="137"/>
      <c r="C95" s="137"/>
      <c r="D95" s="137"/>
      <c r="E95" s="137"/>
      <c r="F95" s="607"/>
      <c r="G95" s="608"/>
      <c r="H95" s="608"/>
      <c r="I95" s="137"/>
      <c r="J95" s="609"/>
      <c r="K95" s="609"/>
      <c r="L95" s="83"/>
      <c r="M95" s="609"/>
      <c r="N95" s="609"/>
      <c r="O95" s="609"/>
      <c r="P95" s="609"/>
      <c r="Q95" s="83">
        <f t="shared" si="2"/>
        <v>0</v>
      </c>
      <c r="R95" s="603"/>
      <c r="S95" s="603"/>
      <c r="T95" s="603"/>
      <c r="U95" s="603"/>
      <c r="V95" s="603"/>
      <c r="W95" s="603"/>
      <c r="X95" s="603"/>
      <c r="Y95" s="603"/>
      <c r="Z95" s="603"/>
      <c r="AA95" s="603"/>
      <c r="AB95" s="603"/>
      <c r="AC95" s="603"/>
      <c r="AD95" s="223"/>
      <c r="AE95" s="223"/>
      <c r="AF95" s="223"/>
      <c r="AG95" s="223"/>
      <c r="AH95" s="223"/>
      <c r="AI95" s="223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</row>
    <row r="96" spans="1:50" ht="16.5" customHeight="1">
      <c r="A96" s="616" t="s">
        <v>1099</v>
      </c>
      <c r="B96" s="137"/>
      <c r="C96" s="137"/>
      <c r="D96" s="137"/>
      <c r="E96" s="137"/>
      <c r="F96" s="607"/>
      <c r="G96" s="608"/>
      <c r="H96" s="608"/>
      <c r="I96" s="137"/>
      <c r="J96" s="609"/>
      <c r="K96" s="609"/>
      <c r="L96" s="83"/>
      <c r="M96" s="609"/>
      <c r="N96" s="609"/>
      <c r="O96" s="609"/>
      <c r="P96" s="609"/>
      <c r="Q96" s="83">
        <f t="shared" si="2"/>
        <v>0</v>
      </c>
      <c r="R96" s="603"/>
      <c r="S96" s="603"/>
      <c r="T96" s="603"/>
      <c r="U96" s="603"/>
      <c r="V96" s="603"/>
      <c r="W96" s="603"/>
      <c r="X96" s="603"/>
      <c r="Y96" s="603"/>
      <c r="Z96" s="603"/>
      <c r="AA96" s="603"/>
      <c r="AB96" s="603"/>
      <c r="AC96" s="603"/>
      <c r="AD96" s="223"/>
      <c r="AE96" s="223"/>
      <c r="AF96" s="223"/>
      <c r="AG96" s="223"/>
      <c r="AH96" s="223"/>
      <c r="AI96" s="223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</row>
    <row r="97" spans="1:50" ht="16.5" customHeight="1">
      <c r="A97" s="616" t="s">
        <v>1100</v>
      </c>
      <c r="B97" s="137"/>
      <c r="C97" s="137"/>
      <c r="D97" s="137"/>
      <c r="E97" s="137" t="s">
        <v>2367</v>
      </c>
      <c r="F97" s="607"/>
      <c r="G97" s="608"/>
      <c r="H97" s="608"/>
      <c r="I97" s="137"/>
      <c r="J97" s="609"/>
      <c r="K97" s="609"/>
      <c r="L97" s="83">
        <v>25000</v>
      </c>
      <c r="M97" s="855"/>
      <c r="N97" s="609"/>
      <c r="O97" s="609"/>
      <c r="P97" s="609"/>
      <c r="Q97" s="83">
        <f t="shared" si="2"/>
        <v>25000</v>
      </c>
      <c r="R97" s="603"/>
      <c r="S97" s="603"/>
      <c r="T97" s="603"/>
      <c r="U97" s="603"/>
      <c r="V97" s="603"/>
      <c r="W97" s="603"/>
      <c r="X97" s="603"/>
      <c r="Y97" s="603"/>
      <c r="Z97" s="603"/>
      <c r="AA97" s="603"/>
      <c r="AB97" s="603"/>
      <c r="AC97" s="603"/>
      <c r="AD97" s="223"/>
      <c r="AE97" s="223"/>
      <c r="AF97" s="223"/>
      <c r="AG97" s="223"/>
      <c r="AH97" s="223"/>
      <c r="AI97" s="223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</row>
    <row r="98" spans="1:50" ht="16.5" customHeight="1">
      <c r="A98" s="616" t="s">
        <v>1101</v>
      </c>
      <c r="B98" s="137"/>
      <c r="C98" s="137"/>
      <c r="D98" s="137"/>
      <c r="E98" s="137" t="s">
        <v>1103</v>
      </c>
      <c r="F98" s="607" t="s">
        <v>1102</v>
      </c>
      <c r="G98" s="608"/>
      <c r="H98" s="608"/>
      <c r="I98" s="137"/>
      <c r="J98" s="609"/>
      <c r="K98" s="609"/>
      <c r="L98" s="83"/>
      <c r="M98" s="609"/>
      <c r="N98" s="609"/>
      <c r="O98" s="609"/>
      <c r="P98" s="609"/>
      <c r="Q98" s="83">
        <f t="shared" si="2"/>
        <v>0</v>
      </c>
      <c r="R98" s="603"/>
      <c r="S98" s="603"/>
      <c r="T98" s="603"/>
      <c r="U98" s="603"/>
      <c r="V98" s="603"/>
      <c r="W98" s="603"/>
      <c r="X98" s="603"/>
      <c r="Y98" s="603"/>
      <c r="Z98" s="603"/>
      <c r="AA98" s="603"/>
      <c r="AB98" s="603"/>
      <c r="AC98" s="603"/>
      <c r="AD98" s="223"/>
      <c r="AE98" s="223"/>
      <c r="AF98" s="223"/>
      <c r="AG98" s="223"/>
      <c r="AH98" s="223"/>
      <c r="AI98" s="223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</row>
    <row r="99" spans="1:50" ht="16.5" customHeight="1">
      <c r="A99" s="616"/>
      <c r="B99" s="137"/>
      <c r="C99" s="137"/>
      <c r="D99" s="137"/>
      <c r="E99" s="137" t="s">
        <v>1104</v>
      </c>
      <c r="F99" s="607" t="s">
        <v>1097</v>
      </c>
      <c r="G99" s="608"/>
      <c r="H99" s="608"/>
      <c r="I99" s="137"/>
      <c r="J99" s="609"/>
      <c r="K99" s="609"/>
      <c r="L99" s="83"/>
      <c r="M99" s="609"/>
      <c r="N99" s="609"/>
      <c r="O99" s="609"/>
      <c r="P99" s="609"/>
      <c r="Q99" s="83">
        <f t="shared" si="2"/>
        <v>0</v>
      </c>
      <c r="R99" s="603"/>
      <c r="S99" s="603"/>
      <c r="T99" s="603"/>
      <c r="U99" s="603"/>
      <c r="V99" s="603"/>
      <c r="W99" s="603"/>
      <c r="X99" s="603"/>
      <c r="Y99" s="603"/>
      <c r="Z99" s="603"/>
      <c r="AA99" s="603"/>
      <c r="AB99" s="603"/>
      <c r="AC99" s="603"/>
      <c r="AD99" s="223"/>
      <c r="AE99" s="223"/>
      <c r="AF99" s="223"/>
      <c r="AG99" s="223"/>
      <c r="AH99" s="223"/>
      <c r="AI99" s="223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</row>
    <row r="100" spans="1:50" ht="16.5" customHeight="1">
      <c r="A100" s="616"/>
      <c r="B100" s="137"/>
      <c r="C100" s="137"/>
      <c r="D100" s="137"/>
      <c r="E100" s="137" t="s">
        <v>1105</v>
      </c>
      <c r="F100" s="607"/>
      <c r="G100" s="608"/>
      <c r="H100" s="608"/>
      <c r="I100" s="137"/>
      <c r="J100" s="609"/>
      <c r="K100" s="609"/>
      <c r="L100" s="83"/>
      <c r="M100" s="609"/>
      <c r="N100" s="609"/>
      <c r="O100" s="609"/>
      <c r="P100" s="609"/>
      <c r="Q100" s="83">
        <f t="shared" si="2"/>
        <v>0</v>
      </c>
      <c r="R100" s="603"/>
      <c r="S100" s="603"/>
      <c r="T100" s="603"/>
      <c r="U100" s="603"/>
      <c r="V100" s="603"/>
      <c r="W100" s="603"/>
      <c r="X100" s="603"/>
      <c r="Y100" s="603"/>
      <c r="Z100" s="603"/>
      <c r="AA100" s="603"/>
      <c r="AB100" s="603"/>
      <c r="AC100" s="603"/>
      <c r="AD100" s="223"/>
      <c r="AE100" s="223"/>
      <c r="AF100" s="223"/>
      <c r="AG100" s="223"/>
      <c r="AH100" s="223"/>
      <c r="AI100" s="223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</row>
    <row r="101" spans="1:50" ht="16.5" customHeight="1">
      <c r="A101" s="616"/>
      <c r="B101" s="137"/>
      <c r="C101" s="137"/>
      <c r="D101" s="137"/>
      <c r="E101" s="137" t="s">
        <v>3835</v>
      </c>
      <c r="F101" s="607"/>
      <c r="G101" s="608"/>
      <c r="H101" s="608"/>
      <c r="I101" s="137"/>
      <c r="J101" s="609"/>
      <c r="K101" s="609"/>
      <c r="L101" s="83">
        <v>2800</v>
      </c>
      <c r="M101" s="855"/>
      <c r="N101" s="609"/>
      <c r="O101" s="609"/>
      <c r="P101" s="609"/>
      <c r="Q101" s="83">
        <f t="shared" si="2"/>
        <v>2800</v>
      </c>
      <c r="R101" s="603"/>
      <c r="S101" s="603"/>
      <c r="T101" s="603"/>
      <c r="U101" s="603"/>
      <c r="V101" s="603"/>
      <c r="W101" s="603"/>
      <c r="X101" s="603"/>
      <c r="Y101" s="603"/>
      <c r="Z101" s="603"/>
      <c r="AA101" s="603"/>
      <c r="AB101" s="603"/>
      <c r="AC101" s="603"/>
      <c r="AD101" s="223"/>
      <c r="AE101" s="223"/>
      <c r="AF101" s="223"/>
      <c r="AG101" s="223"/>
      <c r="AH101" s="223"/>
      <c r="AI101" s="223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</row>
    <row r="102" spans="1:50" ht="16.5" customHeight="1">
      <c r="A102" s="616"/>
      <c r="B102" s="137"/>
      <c r="C102" s="137"/>
      <c r="D102" s="137"/>
      <c r="E102" s="137" t="s">
        <v>3836</v>
      </c>
      <c r="F102" s="607"/>
      <c r="G102" s="608"/>
      <c r="H102" s="608"/>
      <c r="I102" s="137"/>
      <c r="J102" s="609"/>
      <c r="K102" s="609"/>
      <c r="L102" s="83">
        <v>6000</v>
      </c>
      <c r="M102" s="855"/>
      <c r="N102" s="609"/>
      <c r="O102" s="609"/>
      <c r="P102" s="609"/>
      <c r="Q102" s="83">
        <f t="shared" si="2"/>
        <v>6000</v>
      </c>
      <c r="R102" s="603"/>
      <c r="S102" s="603"/>
      <c r="T102" s="603"/>
      <c r="U102" s="603"/>
      <c r="V102" s="603"/>
      <c r="W102" s="603"/>
      <c r="X102" s="603"/>
      <c r="Y102" s="603"/>
      <c r="Z102" s="603"/>
      <c r="AA102" s="603"/>
      <c r="AB102" s="603"/>
      <c r="AC102" s="603"/>
      <c r="AD102" s="223"/>
      <c r="AE102" s="223"/>
      <c r="AF102" s="223"/>
      <c r="AG102" s="223"/>
      <c r="AH102" s="223"/>
      <c r="AI102" s="223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</row>
    <row r="103" spans="1:50" ht="16.5" customHeight="1">
      <c r="A103" s="616"/>
      <c r="B103" s="137"/>
      <c r="C103" s="137"/>
      <c r="D103" s="137"/>
      <c r="E103" s="137"/>
      <c r="F103" s="607"/>
      <c r="G103" s="608"/>
      <c r="H103" s="608"/>
      <c r="I103" s="137"/>
      <c r="J103" s="609"/>
      <c r="K103" s="609"/>
      <c r="L103" s="83"/>
      <c r="M103" s="609"/>
      <c r="N103" s="609"/>
      <c r="O103" s="609"/>
      <c r="P103" s="609"/>
      <c r="Q103" s="83">
        <f t="shared" si="2"/>
        <v>0</v>
      </c>
      <c r="R103" s="603"/>
      <c r="S103" s="603"/>
      <c r="T103" s="603"/>
      <c r="U103" s="603"/>
      <c r="V103" s="603"/>
      <c r="W103" s="603"/>
      <c r="X103" s="603"/>
      <c r="Y103" s="603"/>
      <c r="Z103" s="603"/>
      <c r="AA103" s="603"/>
      <c r="AB103" s="603"/>
      <c r="AC103" s="603"/>
      <c r="AD103" s="223"/>
      <c r="AE103" s="223"/>
      <c r="AF103" s="223"/>
      <c r="AG103" s="223"/>
      <c r="AH103" s="223"/>
      <c r="AI103" s="223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</row>
    <row r="104" spans="1:50" ht="16.5" customHeight="1">
      <c r="A104" s="616" t="s">
        <v>2361</v>
      </c>
      <c r="B104" s="137"/>
      <c r="C104" s="608" t="s">
        <v>1106</v>
      </c>
      <c r="D104" s="137"/>
      <c r="E104" s="137"/>
      <c r="F104" s="607"/>
      <c r="G104" s="608"/>
      <c r="H104" s="608"/>
      <c r="I104" s="137"/>
      <c r="J104" s="609"/>
      <c r="K104" s="609"/>
      <c r="L104" s="83"/>
      <c r="M104" s="609"/>
      <c r="N104" s="609"/>
      <c r="O104" s="609"/>
      <c r="P104" s="609"/>
      <c r="Q104" s="83">
        <f t="shared" si="2"/>
        <v>0</v>
      </c>
      <c r="R104" s="603"/>
      <c r="S104" s="603"/>
      <c r="T104" s="603"/>
      <c r="U104" s="603"/>
      <c r="V104" s="603"/>
      <c r="W104" s="603"/>
      <c r="X104" s="603"/>
      <c r="Y104" s="603"/>
      <c r="Z104" s="603"/>
      <c r="AA104" s="603"/>
      <c r="AB104" s="603"/>
      <c r="AC104" s="603"/>
      <c r="AD104" s="223"/>
      <c r="AE104" s="223"/>
      <c r="AF104" s="223"/>
      <c r="AG104" s="223"/>
      <c r="AH104" s="223"/>
      <c r="AI104" s="223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</row>
    <row r="105" spans="1:50" ht="16.5" customHeight="1">
      <c r="A105" s="625" t="s">
        <v>2364</v>
      </c>
      <c r="B105" s="137"/>
      <c r="C105" s="608" t="s">
        <v>1107</v>
      </c>
      <c r="D105" s="137" t="s">
        <v>2362</v>
      </c>
      <c r="E105" s="137" t="s">
        <v>2365</v>
      </c>
      <c r="F105" s="607"/>
      <c r="G105" s="608"/>
      <c r="H105" s="608"/>
      <c r="I105" s="137"/>
      <c r="J105" s="609"/>
      <c r="K105" s="609"/>
      <c r="L105" s="83"/>
      <c r="M105" s="609"/>
      <c r="N105" s="609"/>
      <c r="O105" s="609"/>
      <c r="P105" s="609"/>
      <c r="Q105" s="83">
        <f t="shared" si="2"/>
        <v>0</v>
      </c>
      <c r="R105" s="603"/>
      <c r="S105" s="603"/>
      <c r="T105" s="603"/>
      <c r="U105" s="603"/>
      <c r="V105" s="603"/>
      <c r="W105" s="603"/>
      <c r="X105" s="603"/>
      <c r="Y105" s="603"/>
      <c r="Z105" s="603"/>
      <c r="AA105" s="603"/>
      <c r="AB105" s="603"/>
      <c r="AC105" s="603"/>
      <c r="AD105" s="223"/>
      <c r="AE105" s="223"/>
      <c r="AF105" s="223"/>
      <c r="AG105" s="223"/>
      <c r="AH105" s="223"/>
      <c r="AI105" s="223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</row>
    <row r="106" spans="1:50" ht="16.5" customHeight="1">
      <c r="A106" s="616"/>
      <c r="B106" s="137"/>
      <c r="C106" s="608" t="s">
        <v>1109</v>
      </c>
      <c r="D106" s="137"/>
      <c r="E106" s="137" t="s">
        <v>3832</v>
      </c>
      <c r="F106" s="607"/>
      <c r="G106" s="608"/>
      <c r="H106" s="608"/>
      <c r="I106" s="137"/>
      <c r="J106" s="609"/>
      <c r="K106" s="609"/>
      <c r="L106" s="83">
        <v>100000</v>
      </c>
      <c r="M106" s="853"/>
      <c r="N106" s="609"/>
      <c r="O106" s="609"/>
      <c r="P106" s="609"/>
      <c r="Q106" s="83">
        <f t="shared" si="2"/>
        <v>100000</v>
      </c>
      <c r="R106" s="603"/>
      <c r="S106" s="603"/>
      <c r="T106" s="603"/>
      <c r="U106" s="603"/>
      <c r="V106" s="603"/>
      <c r="W106" s="603"/>
      <c r="X106" s="603"/>
      <c r="Y106" s="603"/>
      <c r="Z106" s="603"/>
      <c r="AA106" s="603"/>
      <c r="AB106" s="603"/>
      <c r="AC106" s="603"/>
      <c r="AD106" s="223"/>
      <c r="AE106" s="223"/>
      <c r="AF106" s="223"/>
      <c r="AG106" s="223"/>
      <c r="AH106" s="223"/>
      <c r="AI106" s="223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</row>
    <row r="107" spans="1:50" ht="16.5" customHeight="1">
      <c r="A107" s="625" t="s">
        <v>2363</v>
      </c>
      <c r="B107" s="137"/>
      <c r="C107" s="608" t="s">
        <v>1110</v>
      </c>
      <c r="D107" s="137"/>
      <c r="E107" s="137" t="s">
        <v>175</v>
      </c>
      <c r="F107" s="607"/>
      <c r="G107" s="608"/>
      <c r="H107" s="608"/>
      <c r="I107" s="137"/>
      <c r="J107" s="609"/>
      <c r="K107" s="609"/>
      <c r="L107" s="83"/>
      <c r="M107" s="853"/>
      <c r="N107" s="609"/>
      <c r="O107" s="609"/>
      <c r="P107" s="609"/>
      <c r="Q107" s="83">
        <f t="shared" ref="Q107:Q117" si="3">SUM(G107:P107)</f>
        <v>0</v>
      </c>
      <c r="R107" s="603"/>
      <c r="S107" s="603"/>
      <c r="T107" s="603"/>
      <c r="U107" s="603"/>
      <c r="V107" s="603"/>
      <c r="W107" s="603"/>
      <c r="X107" s="603"/>
      <c r="Y107" s="603"/>
      <c r="Z107" s="603"/>
      <c r="AA107" s="603"/>
      <c r="AB107" s="603"/>
      <c r="AC107" s="603"/>
      <c r="AD107" s="223"/>
      <c r="AE107" s="223"/>
      <c r="AF107" s="223"/>
      <c r="AG107" s="223"/>
      <c r="AH107" s="223"/>
      <c r="AI107" s="223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</row>
    <row r="108" spans="1:50" ht="16.5" customHeight="1">
      <c r="A108" s="616"/>
      <c r="B108" s="137"/>
      <c r="C108" s="137"/>
      <c r="D108" s="137"/>
      <c r="E108" s="137" t="s">
        <v>179</v>
      </c>
      <c r="F108" s="607"/>
      <c r="G108" s="608"/>
      <c r="H108" s="608"/>
      <c r="I108" s="137"/>
      <c r="J108" s="609"/>
      <c r="K108" s="609"/>
      <c r="L108" s="83">
        <v>8400</v>
      </c>
      <c r="M108" s="853"/>
      <c r="N108" s="609"/>
      <c r="O108" s="609"/>
      <c r="P108" s="609"/>
      <c r="Q108" s="83">
        <f t="shared" si="3"/>
        <v>8400</v>
      </c>
      <c r="R108" s="603"/>
      <c r="S108" s="603"/>
      <c r="T108" s="603"/>
      <c r="U108" s="603"/>
      <c r="V108" s="603"/>
      <c r="W108" s="603"/>
      <c r="X108" s="603"/>
      <c r="Y108" s="603"/>
      <c r="Z108" s="603"/>
      <c r="AA108" s="603"/>
      <c r="AB108" s="603"/>
      <c r="AC108" s="603"/>
      <c r="AD108" s="223"/>
      <c r="AE108" s="223"/>
      <c r="AF108" s="223"/>
      <c r="AG108" s="223"/>
      <c r="AH108" s="223"/>
      <c r="AI108" s="223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</row>
    <row r="109" spans="1:50" ht="16.5" customHeight="1">
      <c r="A109" s="616"/>
      <c r="B109" s="137"/>
      <c r="C109" s="137"/>
      <c r="D109" s="137"/>
      <c r="E109" s="137" t="s">
        <v>3833</v>
      </c>
      <c r="F109" s="607"/>
      <c r="G109" s="608"/>
      <c r="H109" s="608"/>
      <c r="I109" s="137"/>
      <c r="J109" s="609"/>
      <c r="K109" s="609"/>
      <c r="L109" s="83">
        <v>140000</v>
      </c>
      <c r="M109" s="856"/>
      <c r="N109" s="609"/>
      <c r="O109" s="609"/>
      <c r="P109" s="609"/>
      <c r="Q109" s="83">
        <f t="shared" si="3"/>
        <v>140000</v>
      </c>
      <c r="R109" s="603"/>
      <c r="S109" s="603"/>
      <c r="T109" s="603"/>
      <c r="U109" s="603"/>
      <c r="V109" s="603"/>
      <c r="W109" s="603"/>
      <c r="X109" s="603"/>
      <c r="Y109" s="603"/>
      <c r="Z109" s="603"/>
      <c r="AA109" s="603"/>
      <c r="AB109" s="603"/>
      <c r="AC109" s="603"/>
      <c r="AD109" s="223"/>
      <c r="AE109" s="223"/>
      <c r="AF109" s="223"/>
      <c r="AG109" s="223"/>
      <c r="AH109" s="223"/>
      <c r="AI109" s="223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</row>
    <row r="110" spans="1:50" ht="16.5" customHeight="1">
      <c r="A110" s="616"/>
      <c r="B110" s="137"/>
      <c r="C110" s="137"/>
      <c r="D110" s="137"/>
      <c r="E110" s="137"/>
      <c r="F110" s="607"/>
      <c r="G110" s="608"/>
      <c r="H110" s="608"/>
      <c r="I110" s="137"/>
      <c r="J110" s="609"/>
      <c r="K110" s="609"/>
      <c r="L110" s="83"/>
      <c r="M110" s="609"/>
      <c r="N110" s="609"/>
      <c r="O110" s="609"/>
      <c r="P110" s="609"/>
      <c r="Q110" s="83">
        <f t="shared" si="3"/>
        <v>0</v>
      </c>
      <c r="R110" s="603"/>
      <c r="S110" s="603"/>
      <c r="T110" s="603"/>
      <c r="U110" s="603"/>
      <c r="V110" s="603"/>
      <c r="W110" s="603"/>
      <c r="X110" s="603"/>
      <c r="Y110" s="603"/>
      <c r="Z110" s="603"/>
      <c r="AA110" s="603"/>
      <c r="AB110" s="603"/>
      <c r="AC110" s="603"/>
      <c r="AD110" s="223"/>
      <c r="AE110" s="223"/>
      <c r="AF110" s="223"/>
      <c r="AG110" s="223"/>
      <c r="AH110" s="223"/>
      <c r="AI110" s="223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</row>
    <row r="111" spans="1:50" ht="16.5" customHeight="1">
      <c r="A111" s="616"/>
      <c r="B111" s="137"/>
      <c r="C111" s="137"/>
      <c r="D111" s="137"/>
      <c r="E111" s="137"/>
      <c r="F111" s="607"/>
      <c r="G111" s="608"/>
      <c r="H111" s="608"/>
      <c r="I111" s="137"/>
      <c r="J111" s="609"/>
      <c r="K111" s="609"/>
      <c r="L111" s="83"/>
      <c r="M111" s="609"/>
      <c r="N111" s="609"/>
      <c r="O111" s="609"/>
      <c r="P111" s="609"/>
      <c r="Q111" s="83">
        <f t="shared" si="3"/>
        <v>0</v>
      </c>
      <c r="R111" s="603"/>
      <c r="S111" s="603"/>
      <c r="T111" s="603"/>
      <c r="U111" s="603"/>
      <c r="V111" s="603"/>
      <c r="W111" s="603"/>
      <c r="X111" s="603"/>
      <c r="Y111" s="603"/>
      <c r="Z111" s="603"/>
      <c r="AA111" s="603"/>
      <c r="AB111" s="603"/>
      <c r="AC111" s="603"/>
      <c r="AD111" s="223"/>
      <c r="AE111" s="223"/>
      <c r="AF111" s="223"/>
      <c r="AG111" s="223"/>
      <c r="AH111" s="223"/>
      <c r="AI111" s="223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</row>
    <row r="112" spans="1:50" ht="16.5" customHeight="1">
      <c r="A112" s="616"/>
      <c r="B112" s="137"/>
      <c r="C112" s="137"/>
      <c r="D112" s="137"/>
      <c r="E112" s="137"/>
      <c r="F112" s="607"/>
      <c r="G112" s="608"/>
      <c r="H112" s="608"/>
      <c r="I112" s="137"/>
      <c r="J112" s="609"/>
      <c r="K112" s="609"/>
      <c r="N112" s="609"/>
      <c r="O112" s="609"/>
      <c r="P112" s="609"/>
      <c r="Q112" s="83">
        <f t="shared" si="3"/>
        <v>0</v>
      </c>
      <c r="R112" s="603"/>
      <c r="S112" s="603"/>
      <c r="T112" s="603"/>
      <c r="U112" s="603"/>
      <c r="V112" s="603"/>
      <c r="W112" s="603"/>
      <c r="X112" s="603"/>
      <c r="Y112" s="603"/>
      <c r="Z112" s="603"/>
      <c r="AA112" s="603"/>
      <c r="AB112" s="603"/>
      <c r="AC112" s="603"/>
      <c r="AD112" s="223"/>
      <c r="AE112" s="223"/>
      <c r="AF112" s="223"/>
      <c r="AG112" s="223"/>
      <c r="AH112" s="223"/>
      <c r="AI112" s="223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</row>
    <row r="113" spans="1:50" ht="16.5" customHeight="1">
      <c r="A113" s="626" t="s">
        <v>1496</v>
      </c>
      <c r="B113" s="137"/>
      <c r="C113" s="137"/>
      <c r="D113" s="137"/>
      <c r="E113" s="82"/>
      <c r="F113" s="607"/>
      <c r="G113" s="137"/>
      <c r="H113" s="137"/>
      <c r="I113" s="137"/>
      <c r="J113" s="609"/>
      <c r="K113" s="609"/>
      <c r="L113" s="83"/>
      <c r="M113" s="609"/>
      <c r="N113" s="609"/>
      <c r="O113" s="609"/>
      <c r="P113" s="609"/>
      <c r="Q113" s="83">
        <f t="shared" si="3"/>
        <v>0</v>
      </c>
      <c r="R113" s="603"/>
      <c r="S113" s="603"/>
      <c r="T113" s="603"/>
      <c r="U113" s="603"/>
      <c r="V113" s="603"/>
      <c r="W113" s="603"/>
      <c r="X113" s="603"/>
      <c r="Y113" s="603"/>
      <c r="Z113" s="603"/>
      <c r="AA113" s="603"/>
      <c r="AB113" s="603"/>
      <c r="AC113" s="603"/>
      <c r="AD113" s="223"/>
      <c r="AE113" s="223"/>
      <c r="AF113" s="223"/>
      <c r="AG113" s="223"/>
      <c r="AH113" s="223"/>
      <c r="AI113" s="223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</row>
    <row r="114" spans="1:50" ht="16.5" customHeight="1">
      <c r="A114" s="616" t="s">
        <v>1111</v>
      </c>
      <c r="B114" s="137"/>
      <c r="C114" s="137"/>
      <c r="D114" s="137"/>
      <c r="E114" s="137"/>
      <c r="F114" s="607"/>
      <c r="G114" s="608"/>
      <c r="H114" s="608"/>
      <c r="I114" s="137"/>
      <c r="J114" s="609"/>
      <c r="K114" s="609"/>
      <c r="L114" s="83"/>
      <c r="M114" s="609"/>
      <c r="N114" s="609"/>
      <c r="O114" s="609"/>
      <c r="P114" s="609"/>
      <c r="Q114" s="83">
        <f t="shared" si="3"/>
        <v>0</v>
      </c>
      <c r="R114" s="603"/>
      <c r="S114" s="603"/>
      <c r="T114" s="603"/>
      <c r="U114" s="603"/>
      <c r="V114" s="603"/>
      <c r="W114" s="603"/>
      <c r="X114" s="603"/>
      <c r="Y114" s="603"/>
      <c r="Z114" s="603"/>
      <c r="AA114" s="603"/>
      <c r="AB114" s="603"/>
      <c r="AC114" s="603"/>
      <c r="AD114" s="223"/>
      <c r="AE114" s="223"/>
      <c r="AF114" s="223"/>
      <c r="AG114" s="223"/>
      <c r="AH114" s="223"/>
      <c r="AI114" s="223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</row>
    <row r="115" spans="1:50" ht="16.5" customHeight="1">
      <c r="A115" s="616" t="s">
        <v>1112</v>
      </c>
      <c r="B115" s="137"/>
      <c r="C115" s="137"/>
      <c r="D115" s="137"/>
      <c r="E115" s="137"/>
      <c r="F115" s="607"/>
      <c r="G115" s="608"/>
      <c r="H115" s="608"/>
      <c r="I115" s="137"/>
      <c r="J115" s="609"/>
      <c r="K115" s="609"/>
      <c r="L115" s="83"/>
      <c r="M115" s="609"/>
      <c r="N115" s="609"/>
      <c r="O115" s="609"/>
      <c r="P115" s="609"/>
      <c r="Q115" s="83">
        <f t="shared" si="3"/>
        <v>0</v>
      </c>
      <c r="R115" s="603"/>
      <c r="S115" s="603"/>
      <c r="T115" s="603"/>
      <c r="U115" s="603"/>
      <c r="V115" s="603"/>
      <c r="W115" s="603"/>
      <c r="X115" s="603"/>
      <c r="Y115" s="603"/>
      <c r="Z115" s="603"/>
      <c r="AA115" s="603"/>
      <c r="AB115" s="603"/>
      <c r="AC115" s="603"/>
      <c r="AD115" s="223"/>
      <c r="AE115" s="223"/>
      <c r="AF115" s="223"/>
      <c r="AG115" s="223"/>
      <c r="AH115" s="223"/>
      <c r="AI115" s="223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</row>
    <row r="116" spans="1:50" ht="16.5" customHeight="1">
      <c r="A116" s="616" t="s">
        <v>1113</v>
      </c>
      <c r="B116" s="137"/>
      <c r="C116" s="137"/>
      <c r="D116" s="137"/>
      <c r="E116" s="137"/>
      <c r="F116" s="607"/>
      <c r="G116" s="608"/>
      <c r="H116" s="608"/>
      <c r="I116" s="137"/>
      <c r="J116" s="609"/>
      <c r="K116" s="609"/>
      <c r="L116" s="83"/>
      <c r="M116" s="609"/>
      <c r="N116" s="609"/>
      <c r="O116" s="609"/>
      <c r="P116" s="609"/>
      <c r="Q116" s="83">
        <f t="shared" si="3"/>
        <v>0</v>
      </c>
      <c r="R116" s="603"/>
      <c r="S116" s="603"/>
      <c r="T116" s="603"/>
      <c r="U116" s="603"/>
      <c r="V116" s="603"/>
      <c r="W116" s="603"/>
      <c r="X116" s="603"/>
      <c r="Y116" s="603"/>
      <c r="Z116" s="603"/>
      <c r="AA116" s="603"/>
      <c r="AB116" s="603"/>
      <c r="AC116" s="603"/>
      <c r="AD116" s="223"/>
      <c r="AE116" s="223"/>
      <c r="AF116" s="223"/>
      <c r="AG116" s="223"/>
      <c r="AH116" s="223"/>
      <c r="AI116" s="223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</row>
    <row r="117" spans="1:50" ht="16.5" customHeight="1">
      <c r="A117" s="616" t="s">
        <v>1114</v>
      </c>
      <c r="B117" s="137"/>
      <c r="C117" s="137"/>
      <c r="D117" s="137"/>
      <c r="E117" s="137"/>
      <c r="F117" s="607"/>
      <c r="G117" s="627">
        <f>SUM(G42:G116)</f>
        <v>0</v>
      </c>
      <c r="H117" s="627">
        <f t="shared" ref="H117:P117" si="4">SUM(H42:H116)</f>
        <v>0</v>
      </c>
      <c r="I117" s="627">
        <f t="shared" si="4"/>
        <v>0</v>
      </c>
      <c r="J117" s="627">
        <f t="shared" si="4"/>
        <v>0</v>
      </c>
      <c r="K117" s="627">
        <f t="shared" si="4"/>
        <v>0</v>
      </c>
      <c r="L117" s="1625">
        <f>SUM(L42:L116)</f>
        <v>1035934</v>
      </c>
      <c r="M117" s="627">
        <f t="shared" si="4"/>
        <v>0</v>
      </c>
      <c r="N117" s="627">
        <f t="shared" si="4"/>
        <v>0</v>
      </c>
      <c r="O117" s="627">
        <f t="shared" si="4"/>
        <v>0</v>
      </c>
      <c r="P117" s="627">
        <f t="shared" si="4"/>
        <v>0</v>
      </c>
      <c r="Q117" s="83">
        <f t="shared" si="3"/>
        <v>1035934</v>
      </c>
      <c r="R117" s="603"/>
      <c r="S117" s="603"/>
      <c r="T117" s="603"/>
      <c r="U117" s="603"/>
      <c r="V117" s="603"/>
      <c r="W117" s="603"/>
      <c r="X117" s="603"/>
      <c r="Y117" s="603"/>
      <c r="Z117" s="603"/>
      <c r="AA117" s="603"/>
      <c r="AB117" s="603"/>
      <c r="AC117" s="603"/>
      <c r="AD117" s="223"/>
      <c r="AE117" s="223"/>
      <c r="AF117" s="223"/>
      <c r="AG117" s="223"/>
      <c r="AH117" s="223"/>
      <c r="AI117" s="223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</row>
    <row r="118" spans="1:50" ht="16.5" customHeight="1">
      <c r="A118" s="607"/>
      <c r="B118" s="137"/>
      <c r="C118" s="137"/>
      <c r="D118" s="137"/>
      <c r="E118" s="137"/>
      <c r="F118" s="607"/>
      <c r="G118" s="608"/>
      <c r="H118" s="608"/>
      <c r="I118" s="627"/>
      <c r="J118" s="87"/>
      <c r="K118" s="87"/>
      <c r="L118" s="83"/>
      <c r="M118" s="87"/>
      <c r="N118" s="87"/>
      <c r="O118" s="87"/>
      <c r="P118" s="87"/>
      <c r="Q118" s="87"/>
      <c r="R118" s="603"/>
      <c r="S118" s="603"/>
      <c r="T118" s="603"/>
      <c r="U118" s="603"/>
      <c r="V118" s="603"/>
      <c r="W118" s="603"/>
      <c r="X118" s="603"/>
      <c r="Y118" s="603"/>
      <c r="Z118" s="603"/>
      <c r="AA118" s="603"/>
      <c r="AB118" s="603"/>
      <c r="AC118" s="603"/>
      <c r="AD118" s="223"/>
      <c r="AE118" s="223"/>
      <c r="AF118" s="223"/>
      <c r="AG118" s="223"/>
      <c r="AH118" s="223"/>
      <c r="AI118" s="223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</row>
    <row r="119" spans="1:50" ht="16.5" customHeight="1">
      <c r="A119" s="230" t="s">
        <v>1956</v>
      </c>
      <c r="B119" s="392"/>
      <c r="C119" s="628"/>
      <c r="D119" s="629"/>
      <c r="E119" s="629"/>
      <c r="F119" s="630"/>
      <c r="G119" s="631"/>
      <c r="H119" s="631"/>
      <c r="I119" s="137"/>
      <c r="J119" s="609"/>
      <c r="K119" s="609"/>
      <c r="L119" s="83"/>
      <c r="M119" s="609"/>
      <c r="N119" s="609"/>
      <c r="O119" s="609"/>
      <c r="P119" s="609"/>
      <c r="Q119" s="83">
        <f>SUM(I119:O119)</f>
        <v>0</v>
      </c>
      <c r="R119" s="603"/>
      <c r="S119" s="603"/>
      <c r="T119" s="603"/>
      <c r="U119" s="603"/>
      <c r="V119" s="603"/>
      <c r="W119" s="603"/>
      <c r="X119" s="603"/>
      <c r="Y119" s="603"/>
      <c r="Z119" s="603"/>
      <c r="AA119" s="603"/>
      <c r="AB119" s="603"/>
      <c r="AC119" s="603"/>
      <c r="AD119" s="223"/>
      <c r="AE119" s="223"/>
      <c r="AF119" s="223"/>
      <c r="AG119" s="223"/>
      <c r="AH119" s="223"/>
      <c r="AI119" s="223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</row>
    <row r="120" spans="1:50" ht="16.5" customHeight="1">
      <c r="A120" s="618" t="s">
        <v>999</v>
      </c>
      <c r="B120" s="613" t="s">
        <v>19</v>
      </c>
      <c r="C120" s="137" t="s">
        <v>20</v>
      </c>
      <c r="D120" s="137" t="s">
        <v>21</v>
      </c>
      <c r="E120" s="137" t="s">
        <v>22</v>
      </c>
      <c r="F120" s="607" t="s">
        <v>23</v>
      </c>
      <c r="G120" s="137"/>
      <c r="H120" s="137"/>
      <c r="I120" s="137">
        <v>0</v>
      </c>
      <c r="J120" s="609"/>
      <c r="K120" s="609"/>
      <c r="L120" s="83"/>
      <c r="M120" s="609"/>
      <c r="N120" s="609"/>
      <c r="O120" s="609"/>
      <c r="P120" s="609"/>
      <c r="Q120" s="83">
        <f t="shared" ref="Q120:Q138" si="5">SUM(I120:O120)</f>
        <v>0</v>
      </c>
      <c r="R120" s="603"/>
      <c r="S120" s="603"/>
      <c r="T120" s="603"/>
      <c r="U120" s="603"/>
      <c r="V120" s="603"/>
      <c r="W120" s="603"/>
      <c r="X120" s="603"/>
      <c r="Y120" s="603"/>
      <c r="Z120" s="603"/>
      <c r="AA120" s="603"/>
      <c r="AB120" s="603"/>
      <c r="AC120" s="603"/>
      <c r="AD120" s="223"/>
      <c r="AE120" s="223"/>
      <c r="AF120" s="223"/>
      <c r="AG120" s="223"/>
      <c r="AH120" s="223"/>
      <c r="AI120" s="223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</row>
    <row r="121" spans="1:50" ht="16.5" customHeight="1">
      <c r="A121" s="618" t="s">
        <v>24</v>
      </c>
      <c r="B121" s="613" t="s">
        <v>25</v>
      </c>
      <c r="C121" s="137" t="s">
        <v>26</v>
      </c>
      <c r="D121" s="137"/>
      <c r="E121" s="137"/>
      <c r="F121" s="607" t="s">
        <v>28</v>
      </c>
      <c r="G121" s="137"/>
      <c r="H121" s="137"/>
      <c r="I121" s="137"/>
      <c r="J121" s="609"/>
      <c r="K121" s="609"/>
      <c r="L121" s="83"/>
      <c r="M121" s="609"/>
      <c r="N121" s="609"/>
      <c r="O121" s="609"/>
      <c r="P121" s="609"/>
      <c r="Q121" s="83">
        <f t="shared" si="5"/>
        <v>0</v>
      </c>
      <c r="R121" s="603"/>
      <c r="S121" s="603"/>
      <c r="T121" s="603"/>
      <c r="U121" s="603"/>
      <c r="V121" s="603"/>
      <c r="W121" s="603"/>
      <c r="X121" s="603"/>
      <c r="Y121" s="603"/>
      <c r="Z121" s="603"/>
      <c r="AA121" s="603"/>
      <c r="AB121" s="603"/>
      <c r="AC121" s="603"/>
      <c r="AD121" s="223"/>
      <c r="AE121" s="223"/>
      <c r="AF121" s="223"/>
      <c r="AG121" s="223"/>
      <c r="AH121" s="223"/>
      <c r="AI121" s="223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</row>
    <row r="122" spans="1:50" ht="16.5" customHeight="1">
      <c r="A122" s="618" t="s">
        <v>1000</v>
      </c>
      <c r="B122" s="613" t="s">
        <v>29</v>
      </c>
      <c r="C122" s="137" t="s">
        <v>30</v>
      </c>
      <c r="D122" s="137"/>
      <c r="E122" s="137"/>
      <c r="F122" s="607"/>
      <c r="G122" s="137"/>
      <c r="H122" s="137"/>
      <c r="I122" s="137"/>
      <c r="J122" s="609"/>
      <c r="K122" s="609"/>
      <c r="L122" s="83"/>
      <c r="M122" s="609"/>
      <c r="N122" s="609"/>
      <c r="O122" s="609"/>
      <c r="P122" s="609"/>
      <c r="Q122" s="83">
        <f t="shared" si="5"/>
        <v>0</v>
      </c>
      <c r="R122" s="603"/>
      <c r="S122" s="603"/>
      <c r="T122" s="603"/>
      <c r="U122" s="603"/>
      <c r="V122" s="603"/>
      <c r="W122" s="603"/>
      <c r="X122" s="603"/>
      <c r="Y122" s="603"/>
      <c r="Z122" s="603"/>
      <c r="AA122" s="603"/>
      <c r="AB122" s="603"/>
      <c r="AC122" s="603"/>
      <c r="AD122" s="223"/>
      <c r="AE122" s="223"/>
      <c r="AF122" s="223"/>
      <c r="AG122" s="223"/>
      <c r="AH122" s="223"/>
      <c r="AI122" s="223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</row>
    <row r="123" spans="1:50" ht="16.5" customHeight="1">
      <c r="A123" s="618" t="s">
        <v>32</v>
      </c>
      <c r="B123" s="613" t="s">
        <v>33</v>
      </c>
      <c r="C123" s="137" t="s">
        <v>34</v>
      </c>
      <c r="D123" s="137"/>
      <c r="E123" s="137"/>
      <c r="F123" s="607"/>
      <c r="G123" s="137"/>
      <c r="H123" s="137"/>
      <c r="I123" s="137"/>
      <c r="J123" s="609"/>
      <c r="K123" s="609"/>
      <c r="L123" s="83"/>
      <c r="M123" s="609"/>
      <c r="N123" s="609"/>
      <c r="O123" s="609"/>
      <c r="P123" s="609"/>
      <c r="Q123" s="83">
        <f t="shared" si="5"/>
        <v>0</v>
      </c>
      <c r="R123" s="603"/>
      <c r="S123" s="603"/>
      <c r="T123" s="603"/>
      <c r="U123" s="603"/>
      <c r="V123" s="603"/>
      <c r="W123" s="603"/>
      <c r="X123" s="603"/>
      <c r="Y123" s="603"/>
      <c r="Z123" s="603"/>
      <c r="AA123" s="603"/>
      <c r="AB123" s="603"/>
      <c r="AC123" s="603"/>
      <c r="AD123" s="223"/>
      <c r="AE123" s="223"/>
      <c r="AF123" s="223"/>
      <c r="AG123" s="223"/>
      <c r="AH123" s="223"/>
      <c r="AI123" s="223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</row>
    <row r="124" spans="1:50" ht="16.5" customHeight="1">
      <c r="A124" s="616" t="s">
        <v>1001</v>
      </c>
      <c r="B124" s="608" t="s">
        <v>36</v>
      </c>
      <c r="C124" s="137" t="s">
        <v>37</v>
      </c>
      <c r="D124" s="137"/>
      <c r="E124" s="137"/>
      <c r="F124" s="607"/>
      <c r="G124" s="137"/>
      <c r="H124" s="137"/>
      <c r="I124" s="137"/>
      <c r="J124" s="609"/>
      <c r="K124" s="609"/>
      <c r="L124" s="83"/>
      <c r="M124" s="609"/>
      <c r="N124" s="609"/>
      <c r="O124" s="609"/>
      <c r="P124" s="609"/>
      <c r="Q124" s="83">
        <f t="shared" si="5"/>
        <v>0</v>
      </c>
      <c r="R124" s="603"/>
      <c r="S124" s="603"/>
      <c r="T124" s="603"/>
      <c r="U124" s="603"/>
      <c r="V124" s="603"/>
      <c r="W124" s="603"/>
      <c r="X124" s="603"/>
      <c r="Y124" s="603"/>
      <c r="Z124" s="603"/>
      <c r="AA124" s="603"/>
      <c r="AB124" s="603"/>
      <c r="AC124" s="603"/>
      <c r="AD124" s="223"/>
      <c r="AE124" s="223"/>
      <c r="AF124" s="223"/>
      <c r="AG124" s="223"/>
      <c r="AH124" s="223"/>
      <c r="AI124" s="223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</row>
    <row r="125" spans="1:50" ht="16.5" customHeight="1">
      <c r="A125" s="616" t="s">
        <v>39</v>
      </c>
      <c r="B125" s="137"/>
      <c r="C125" s="137"/>
      <c r="D125" s="137"/>
      <c r="E125" s="137"/>
      <c r="F125" s="607"/>
      <c r="G125" s="137"/>
      <c r="H125" s="137"/>
      <c r="I125" s="137"/>
      <c r="J125" s="609"/>
      <c r="K125" s="609"/>
      <c r="L125" s="83"/>
      <c r="M125" s="609"/>
      <c r="N125" s="609"/>
      <c r="O125" s="609"/>
      <c r="P125" s="609"/>
      <c r="Q125" s="83">
        <f t="shared" si="5"/>
        <v>0</v>
      </c>
      <c r="R125" s="603"/>
      <c r="S125" s="603"/>
      <c r="T125" s="60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223"/>
      <c r="AE125" s="223"/>
      <c r="AF125" s="223"/>
      <c r="AG125" s="223"/>
      <c r="AH125" s="223"/>
      <c r="AI125" s="223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</row>
    <row r="126" spans="1:50" ht="16.5" customHeight="1">
      <c r="A126" s="616" t="s">
        <v>40</v>
      </c>
      <c r="B126" s="137"/>
      <c r="C126" s="137" t="s">
        <v>41</v>
      </c>
      <c r="D126" s="137"/>
      <c r="E126" s="137"/>
      <c r="F126" s="607"/>
      <c r="G126" s="137"/>
      <c r="H126" s="137"/>
      <c r="I126" s="137"/>
      <c r="J126" s="609"/>
      <c r="K126" s="609"/>
      <c r="L126" s="83"/>
      <c r="M126" s="609"/>
      <c r="N126" s="609"/>
      <c r="O126" s="609"/>
      <c r="P126" s="609"/>
      <c r="Q126" s="83">
        <f t="shared" si="5"/>
        <v>0</v>
      </c>
      <c r="R126" s="603"/>
      <c r="S126" s="603"/>
      <c r="T126" s="603"/>
      <c r="U126" s="603"/>
      <c r="V126" s="603"/>
      <c r="W126" s="603"/>
      <c r="X126" s="603"/>
      <c r="Y126" s="603"/>
      <c r="Z126" s="603"/>
      <c r="AA126" s="603"/>
      <c r="AB126" s="603"/>
      <c r="AC126" s="603"/>
      <c r="AD126" s="223"/>
      <c r="AE126" s="223"/>
      <c r="AF126" s="223"/>
      <c r="AG126" s="223"/>
      <c r="AH126" s="223"/>
      <c r="AI126" s="223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</row>
    <row r="127" spans="1:50" ht="16.5" customHeight="1">
      <c r="A127" s="616" t="s">
        <v>42</v>
      </c>
      <c r="B127" s="137"/>
      <c r="C127" s="137" t="s">
        <v>43</v>
      </c>
      <c r="D127" s="137"/>
      <c r="E127" s="137"/>
      <c r="F127" s="607" t="s">
        <v>23</v>
      </c>
      <c r="G127" s="137"/>
      <c r="H127" s="137"/>
      <c r="I127" s="137"/>
      <c r="J127" s="609"/>
      <c r="K127" s="609"/>
      <c r="L127" s="83"/>
      <c r="M127" s="609"/>
      <c r="N127" s="609"/>
      <c r="O127" s="609"/>
      <c r="P127" s="609"/>
      <c r="Q127" s="83">
        <f t="shared" si="5"/>
        <v>0</v>
      </c>
      <c r="R127" s="603"/>
      <c r="S127" s="603"/>
      <c r="T127" s="603"/>
      <c r="U127" s="603"/>
      <c r="V127" s="603"/>
      <c r="W127" s="603"/>
      <c r="X127" s="603"/>
      <c r="Y127" s="603"/>
      <c r="Z127" s="603"/>
      <c r="AA127" s="603"/>
      <c r="AB127" s="603"/>
      <c r="AC127" s="603"/>
      <c r="AD127" s="223"/>
      <c r="AE127" s="223"/>
      <c r="AF127" s="223"/>
      <c r="AG127" s="223"/>
      <c r="AH127" s="223"/>
      <c r="AI127" s="223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</row>
    <row r="128" spans="1:50" ht="16.5" customHeight="1">
      <c r="A128" s="616" t="s">
        <v>1002</v>
      </c>
      <c r="B128" s="137"/>
      <c r="C128" s="137"/>
      <c r="D128" s="137"/>
      <c r="E128" s="137" t="s">
        <v>27</v>
      </c>
      <c r="F128" s="607" t="s">
        <v>28</v>
      </c>
      <c r="G128" s="137"/>
      <c r="H128" s="137"/>
      <c r="I128" s="137"/>
      <c r="J128" s="609"/>
      <c r="K128" s="609"/>
      <c r="L128" s="83"/>
      <c r="M128" s="609"/>
      <c r="N128" s="609"/>
      <c r="O128" s="609"/>
      <c r="P128" s="609"/>
      <c r="Q128" s="83">
        <f t="shared" si="5"/>
        <v>0</v>
      </c>
      <c r="R128" s="603"/>
      <c r="S128" s="603"/>
      <c r="T128" s="603"/>
      <c r="U128" s="603"/>
      <c r="V128" s="603"/>
      <c r="W128" s="603"/>
      <c r="X128" s="603"/>
      <c r="Y128" s="603"/>
      <c r="Z128" s="603"/>
      <c r="AA128" s="603"/>
      <c r="AB128" s="603"/>
      <c r="AC128" s="603"/>
      <c r="AD128" s="223"/>
      <c r="AE128" s="223"/>
      <c r="AF128" s="223"/>
      <c r="AG128" s="223"/>
      <c r="AH128" s="223"/>
      <c r="AI128" s="223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</row>
    <row r="129" spans="1:50" ht="16.5" customHeight="1">
      <c r="A129" s="616" t="s">
        <v>46</v>
      </c>
      <c r="B129" s="137"/>
      <c r="C129" s="137"/>
      <c r="D129" s="137"/>
      <c r="E129" s="137" t="s">
        <v>31</v>
      </c>
      <c r="F129" s="607"/>
      <c r="G129" s="137"/>
      <c r="H129" s="137"/>
      <c r="I129" s="137"/>
      <c r="J129" s="609"/>
      <c r="K129" s="609"/>
      <c r="L129" s="83"/>
      <c r="M129" s="609"/>
      <c r="N129" s="609"/>
      <c r="O129" s="609"/>
      <c r="P129" s="609"/>
      <c r="Q129" s="83">
        <f t="shared" si="5"/>
        <v>0</v>
      </c>
      <c r="R129" s="603"/>
      <c r="S129" s="603"/>
      <c r="T129" s="603"/>
      <c r="U129" s="603"/>
      <c r="V129" s="603"/>
      <c r="W129" s="603"/>
      <c r="X129" s="603"/>
      <c r="Y129" s="603"/>
      <c r="Z129" s="603"/>
      <c r="AA129" s="603"/>
      <c r="AB129" s="603"/>
      <c r="AC129" s="603"/>
      <c r="AD129" s="223"/>
      <c r="AE129" s="223"/>
      <c r="AF129" s="223"/>
      <c r="AG129" s="223"/>
      <c r="AH129" s="223"/>
      <c r="AI129" s="223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</row>
    <row r="130" spans="1:50" ht="16.5" customHeight="1">
      <c r="A130" s="616"/>
      <c r="B130" s="137"/>
      <c r="C130" s="137"/>
      <c r="D130" s="137"/>
      <c r="E130" s="137" t="s">
        <v>35</v>
      </c>
      <c r="F130" s="607"/>
      <c r="G130" s="137"/>
      <c r="H130" s="137"/>
      <c r="I130" s="137"/>
      <c r="J130" s="609"/>
      <c r="K130" s="609"/>
      <c r="L130" s="83">
        <f>10*100*144</f>
        <v>144000</v>
      </c>
      <c r="M130" s="609"/>
      <c r="O130" s="609"/>
      <c r="P130" s="609"/>
      <c r="Q130" s="83">
        <f t="shared" si="5"/>
        <v>144000</v>
      </c>
      <c r="R130" s="603"/>
      <c r="S130" s="603"/>
      <c r="T130" s="603"/>
      <c r="U130" s="603"/>
      <c r="V130" s="603"/>
      <c r="W130" s="603"/>
      <c r="X130" s="603"/>
      <c r="Y130" s="603"/>
      <c r="Z130" s="603"/>
      <c r="AA130" s="603"/>
      <c r="AB130" s="603"/>
      <c r="AC130" s="603"/>
      <c r="AD130" s="223"/>
      <c r="AE130" s="223"/>
      <c r="AF130" s="223"/>
      <c r="AG130" s="223"/>
      <c r="AH130" s="223"/>
      <c r="AI130" s="223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</row>
    <row r="131" spans="1:50" ht="16.5" customHeight="1">
      <c r="A131" s="616"/>
      <c r="B131" s="137"/>
      <c r="C131" s="137"/>
      <c r="D131" s="137"/>
      <c r="E131" s="137" t="s">
        <v>38</v>
      </c>
      <c r="F131" s="607"/>
      <c r="G131" s="137"/>
      <c r="H131" s="137"/>
      <c r="I131" s="137"/>
      <c r="J131" s="609"/>
      <c r="K131" s="609"/>
      <c r="L131" s="83"/>
      <c r="M131" s="609"/>
      <c r="N131" s="609"/>
      <c r="O131" s="609"/>
      <c r="P131" s="609"/>
      <c r="Q131" s="83">
        <f t="shared" si="5"/>
        <v>0</v>
      </c>
      <c r="R131" s="603"/>
      <c r="S131" s="603"/>
      <c r="T131" s="603"/>
      <c r="U131" s="603"/>
      <c r="V131" s="603"/>
      <c r="W131" s="603"/>
      <c r="X131" s="603"/>
      <c r="Y131" s="603"/>
      <c r="Z131" s="603"/>
      <c r="AA131" s="603"/>
      <c r="AB131" s="603"/>
      <c r="AC131" s="603"/>
      <c r="AD131" s="223"/>
      <c r="AE131" s="223"/>
      <c r="AF131" s="223"/>
      <c r="AG131" s="223"/>
      <c r="AH131" s="223"/>
      <c r="AI131" s="223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</row>
    <row r="132" spans="1:50" ht="16.5" customHeight="1">
      <c r="A132" s="616"/>
      <c r="B132" s="137"/>
      <c r="C132" s="137"/>
      <c r="D132" s="137"/>
      <c r="E132" s="137" t="s">
        <v>44</v>
      </c>
      <c r="F132" s="607"/>
      <c r="G132" s="137"/>
      <c r="H132" s="137"/>
      <c r="I132" s="137"/>
      <c r="J132" s="609"/>
      <c r="K132" s="609"/>
      <c r="L132" s="83"/>
      <c r="M132" s="609"/>
      <c r="N132" s="609"/>
      <c r="O132" s="609"/>
      <c r="P132" s="609"/>
      <c r="Q132" s="83">
        <f t="shared" si="5"/>
        <v>0</v>
      </c>
      <c r="R132" s="603"/>
      <c r="S132" s="603"/>
      <c r="T132" s="603"/>
      <c r="U132" s="603"/>
      <c r="V132" s="603"/>
      <c r="W132" s="603"/>
      <c r="X132" s="603"/>
      <c r="Y132" s="603"/>
      <c r="Z132" s="603"/>
      <c r="AA132" s="603"/>
      <c r="AB132" s="603"/>
      <c r="AC132" s="603"/>
      <c r="AD132" s="223"/>
      <c r="AE132" s="223"/>
      <c r="AF132" s="223"/>
      <c r="AG132" s="223"/>
      <c r="AH132" s="223"/>
      <c r="AI132" s="223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</row>
    <row r="133" spans="1:50" ht="16.5" customHeight="1">
      <c r="A133" s="616"/>
      <c r="B133" s="137"/>
      <c r="C133" s="137"/>
      <c r="D133" s="137"/>
      <c r="E133" s="137" t="s">
        <v>45</v>
      </c>
      <c r="F133" s="607"/>
      <c r="G133" s="137"/>
      <c r="H133" s="137"/>
      <c r="I133" s="137"/>
      <c r="J133" s="609"/>
      <c r="K133" s="609"/>
      <c r="L133" s="83"/>
      <c r="M133" s="609"/>
      <c r="N133" s="609"/>
      <c r="O133" s="609"/>
      <c r="P133" s="609"/>
      <c r="Q133" s="83">
        <f t="shared" si="5"/>
        <v>0</v>
      </c>
      <c r="R133" s="603"/>
      <c r="S133" s="603"/>
      <c r="T133" s="603"/>
      <c r="U133" s="603"/>
      <c r="V133" s="603"/>
      <c r="W133" s="603"/>
      <c r="X133" s="603"/>
      <c r="Y133" s="603"/>
      <c r="Z133" s="603"/>
      <c r="AA133" s="603"/>
      <c r="AB133" s="603"/>
      <c r="AC133" s="603"/>
      <c r="AD133" s="223"/>
      <c r="AE133" s="223"/>
      <c r="AF133" s="223"/>
      <c r="AG133" s="223"/>
      <c r="AH133" s="223"/>
      <c r="AI133" s="223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</row>
    <row r="134" spans="1:50" ht="16.5" customHeight="1">
      <c r="A134" s="616"/>
      <c r="B134" s="137"/>
      <c r="C134" s="137"/>
      <c r="D134" s="137"/>
      <c r="E134" s="137"/>
      <c r="F134" s="607"/>
      <c r="G134" s="137"/>
      <c r="H134" s="137"/>
      <c r="I134" s="137"/>
      <c r="J134" s="609"/>
      <c r="K134" s="609"/>
      <c r="L134" s="83"/>
      <c r="M134" s="609"/>
      <c r="N134" s="609"/>
      <c r="O134" s="609"/>
      <c r="P134" s="609"/>
      <c r="Q134" s="83"/>
      <c r="R134" s="603"/>
      <c r="S134" s="603"/>
      <c r="T134" s="603"/>
      <c r="U134" s="603"/>
      <c r="V134" s="603"/>
      <c r="W134" s="603"/>
      <c r="X134" s="603"/>
      <c r="Y134" s="603"/>
      <c r="Z134" s="603"/>
      <c r="AA134" s="603"/>
      <c r="AB134" s="603"/>
      <c r="AC134" s="603"/>
      <c r="AD134" s="223"/>
      <c r="AE134" s="223"/>
      <c r="AF134" s="223"/>
      <c r="AG134" s="223"/>
      <c r="AH134" s="223"/>
      <c r="AI134" s="223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</row>
    <row r="135" spans="1:50" ht="16.5" customHeight="1">
      <c r="A135" s="616" t="s">
        <v>1003</v>
      </c>
      <c r="B135" s="137"/>
      <c r="C135" s="137"/>
      <c r="D135" s="137"/>
      <c r="E135" s="137"/>
      <c r="F135" s="607"/>
      <c r="G135" s="137"/>
      <c r="H135" s="137"/>
      <c r="I135" s="137"/>
      <c r="J135" s="609"/>
      <c r="K135" s="609"/>
      <c r="L135" s="83"/>
      <c r="M135" s="609"/>
      <c r="N135" s="609"/>
      <c r="O135" s="609"/>
      <c r="P135" s="609"/>
      <c r="Q135" s="83">
        <f t="shared" si="5"/>
        <v>0</v>
      </c>
      <c r="R135" s="603"/>
      <c r="S135" s="603"/>
      <c r="T135" s="603"/>
      <c r="U135" s="603"/>
      <c r="V135" s="603"/>
      <c r="W135" s="603"/>
      <c r="X135" s="603"/>
      <c r="Y135" s="603"/>
      <c r="Z135" s="603"/>
      <c r="AA135" s="603"/>
      <c r="AB135" s="603"/>
      <c r="AC135" s="603"/>
      <c r="AD135" s="223"/>
      <c r="AE135" s="223"/>
      <c r="AF135" s="223"/>
      <c r="AG135" s="223"/>
      <c r="AH135" s="223"/>
      <c r="AI135" s="223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</row>
    <row r="136" spans="1:50" ht="16.5" customHeight="1">
      <c r="A136" s="616" t="s">
        <v>47</v>
      </c>
      <c r="B136" s="137"/>
      <c r="C136" s="137"/>
      <c r="D136" s="137"/>
      <c r="E136" s="137"/>
      <c r="F136" s="607"/>
      <c r="G136" s="137"/>
      <c r="H136" s="137"/>
      <c r="I136" s="137"/>
      <c r="J136" s="609"/>
      <c r="K136" s="609"/>
      <c r="L136" s="83"/>
      <c r="M136" s="609"/>
      <c r="N136" s="609"/>
      <c r="O136" s="609"/>
      <c r="P136" s="609"/>
      <c r="Q136" s="83">
        <f t="shared" si="5"/>
        <v>0</v>
      </c>
      <c r="R136" s="603"/>
      <c r="S136" s="603"/>
      <c r="T136" s="603"/>
      <c r="U136" s="603"/>
      <c r="V136" s="603"/>
      <c r="W136" s="603"/>
      <c r="X136" s="603"/>
      <c r="Y136" s="603"/>
      <c r="Z136" s="603"/>
      <c r="AA136" s="603"/>
      <c r="AB136" s="603"/>
      <c r="AC136" s="603"/>
      <c r="AD136" s="223"/>
      <c r="AE136" s="223"/>
      <c r="AF136" s="223"/>
      <c r="AG136" s="223"/>
      <c r="AH136" s="223"/>
      <c r="AI136" s="223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</row>
    <row r="137" spans="1:50" ht="16.5" customHeight="1">
      <c r="A137" s="616" t="s">
        <v>1004</v>
      </c>
      <c r="B137" s="137"/>
      <c r="C137" s="137"/>
      <c r="D137" s="137"/>
      <c r="E137" s="137"/>
      <c r="F137" s="607"/>
      <c r="G137" s="137"/>
      <c r="H137" s="137"/>
      <c r="I137" s="137"/>
      <c r="J137" s="609"/>
      <c r="K137" s="609"/>
      <c r="L137" s="83"/>
      <c r="M137" s="609"/>
      <c r="N137" s="609"/>
      <c r="O137" s="609"/>
      <c r="P137" s="609"/>
      <c r="Q137" s="83">
        <f t="shared" si="5"/>
        <v>0</v>
      </c>
      <c r="R137" s="603"/>
      <c r="S137" s="603"/>
      <c r="T137" s="603"/>
      <c r="U137" s="603"/>
      <c r="V137" s="603"/>
      <c r="W137" s="603"/>
      <c r="X137" s="603"/>
      <c r="Y137" s="603"/>
      <c r="Z137" s="603"/>
      <c r="AA137" s="603"/>
      <c r="AB137" s="603"/>
      <c r="AC137" s="603"/>
      <c r="AD137" s="223"/>
      <c r="AE137" s="223"/>
      <c r="AF137" s="223"/>
      <c r="AG137" s="223"/>
      <c r="AH137" s="223"/>
      <c r="AI137" s="223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</row>
    <row r="138" spans="1:50" ht="16.5" customHeight="1">
      <c r="A138" s="616" t="s">
        <v>48</v>
      </c>
      <c r="B138" s="137"/>
      <c r="C138" s="137"/>
      <c r="D138" s="137"/>
      <c r="E138" s="137"/>
      <c r="F138" s="607"/>
      <c r="G138" s="137"/>
      <c r="H138" s="137"/>
      <c r="I138" s="137"/>
      <c r="J138" s="609"/>
      <c r="K138" s="609"/>
      <c r="L138" s="83"/>
      <c r="M138" s="609"/>
      <c r="N138" s="609"/>
      <c r="O138" s="609"/>
      <c r="P138" s="609"/>
      <c r="Q138" s="83">
        <f t="shared" si="5"/>
        <v>0</v>
      </c>
      <c r="R138" s="603"/>
      <c r="S138" s="603"/>
      <c r="T138" s="603"/>
      <c r="U138" s="603"/>
      <c r="V138" s="603"/>
      <c r="W138" s="603"/>
      <c r="X138" s="603"/>
      <c r="Y138" s="603"/>
      <c r="Z138" s="603"/>
      <c r="AA138" s="603"/>
      <c r="AB138" s="603"/>
      <c r="AC138" s="603"/>
      <c r="AD138" s="223"/>
      <c r="AE138" s="223"/>
      <c r="AF138" s="223"/>
      <c r="AG138" s="223"/>
      <c r="AH138" s="223"/>
      <c r="AI138" s="223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</row>
    <row r="139" spans="1:50" ht="16.5" customHeight="1">
      <c r="A139" s="616"/>
      <c r="B139" s="137"/>
      <c r="C139" s="137"/>
      <c r="D139" s="137"/>
      <c r="E139" s="137"/>
      <c r="F139" s="607"/>
      <c r="G139" s="137"/>
      <c r="H139" s="137"/>
      <c r="I139" s="137"/>
      <c r="J139" s="609"/>
      <c r="K139" s="609"/>
      <c r="L139" s="83"/>
      <c r="M139" s="609"/>
      <c r="N139" s="609"/>
      <c r="O139" s="609"/>
      <c r="P139" s="609"/>
      <c r="Q139" s="83"/>
      <c r="R139" s="603"/>
      <c r="S139" s="603"/>
      <c r="T139" s="603"/>
      <c r="U139" s="603"/>
      <c r="V139" s="603"/>
      <c r="W139" s="603"/>
      <c r="X139" s="603"/>
      <c r="Y139" s="603"/>
      <c r="Z139" s="603"/>
      <c r="AA139" s="603"/>
      <c r="AB139" s="603"/>
      <c r="AC139" s="603"/>
      <c r="AD139" s="223"/>
      <c r="AE139" s="223"/>
      <c r="AF139" s="223"/>
      <c r="AG139" s="223"/>
      <c r="AH139" s="223"/>
      <c r="AI139" s="223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</row>
    <row r="140" spans="1:50" ht="16.5" customHeight="1">
      <c r="A140" s="616"/>
      <c r="B140" s="137"/>
      <c r="C140" s="137"/>
      <c r="D140" s="137"/>
      <c r="E140" s="137"/>
      <c r="F140" s="607"/>
      <c r="G140" s="137"/>
      <c r="H140" s="137"/>
      <c r="I140" s="137"/>
      <c r="J140" s="609"/>
      <c r="K140" s="609"/>
      <c r="L140" s="83"/>
      <c r="M140" s="609"/>
      <c r="N140" s="609"/>
      <c r="O140" s="609"/>
      <c r="P140" s="609"/>
      <c r="Q140" s="83"/>
      <c r="R140" s="603"/>
      <c r="S140" s="603"/>
      <c r="T140" s="603"/>
      <c r="U140" s="603"/>
      <c r="V140" s="603"/>
      <c r="W140" s="603"/>
      <c r="X140" s="603"/>
      <c r="Y140" s="603"/>
      <c r="Z140" s="603"/>
      <c r="AA140" s="603"/>
      <c r="AB140" s="603"/>
      <c r="AC140" s="603"/>
      <c r="AD140" s="223"/>
      <c r="AE140" s="223"/>
      <c r="AF140" s="223"/>
      <c r="AG140" s="223"/>
      <c r="AH140" s="223"/>
      <c r="AI140" s="223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</row>
    <row r="141" spans="1:50" ht="16.5" customHeight="1">
      <c r="A141" s="616"/>
      <c r="B141" s="137"/>
      <c r="C141" s="137"/>
      <c r="D141" s="137"/>
      <c r="E141" s="137"/>
      <c r="F141" s="607"/>
      <c r="G141" s="137"/>
      <c r="H141" s="137"/>
      <c r="I141" s="137"/>
      <c r="J141" s="609"/>
      <c r="K141" s="609"/>
      <c r="L141" s="83"/>
      <c r="M141" s="609"/>
      <c r="N141" s="609"/>
      <c r="O141" s="609"/>
      <c r="P141" s="609"/>
      <c r="Q141" s="83"/>
      <c r="R141" s="603"/>
      <c r="S141" s="603"/>
      <c r="T141" s="603"/>
      <c r="U141" s="603"/>
      <c r="V141" s="603"/>
      <c r="W141" s="603"/>
      <c r="X141" s="603"/>
      <c r="Y141" s="603"/>
      <c r="Z141" s="603"/>
      <c r="AA141" s="603"/>
      <c r="AB141" s="603"/>
      <c r="AC141" s="603"/>
      <c r="AD141" s="223"/>
      <c r="AE141" s="223"/>
      <c r="AF141" s="223"/>
      <c r="AG141" s="223"/>
      <c r="AH141" s="223"/>
      <c r="AI141" s="223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</row>
    <row r="142" spans="1:50" ht="16.5" customHeight="1">
      <c r="A142" s="616"/>
      <c r="B142" s="137"/>
      <c r="C142" s="137"/>
      <c r="D142" s="137"/>
      <c r="E142" s="137"/>
      <c r="F142" s="607"/>
      <c r="G142" s="137"/>
      <c r="H142" s="137"/>
      <c r="I142" s="137"/>
      <c r="J142" s="609"/>
      <c r="K142" s="609"/>
      <c r="L142" s="83"/>
      <c r="M142" s="609"/>
      <c r="N142" s="609"/>
      <c r="O142" s="609"/>
      <c r="P142" s="609"/>
      <c r="Q142" s="83"/>
      <c r="R142" s="603"/>
      <c r="S142" s="603"/>
      <c r="T142" s="603"/>
      <c r="U142" s="603"/>
      <c r="V142" s="603"/>
      <c r="W142" s="603"/>
      <c r="X142" s="603"/>
      <c r="Y142" s="603"/>
      <c r="Z142" s="603"/>
      <c r="AA142" s="603"/>
      <c r="AB142" s="603"/>
      <c r="AC142" s="603"/>
      <c r="AD142" s="223"/>
      <c r="AE142" s="223"/>
      <c r="AF142" s="223"/>
      <c r="AG142" s="223"/>
      <c r="AH142" s="223"/>
      <c r="AI142" s="223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</row>
    <row r="143" spans="1:50" ht="16.5" customHeight="1">
      <c r="A143" s="616"/>
      <c r="B143" s="137"/>
      <c r="C143" s="137"/>
      <c r="D143" s="137"/>
      <c r="E143" s="137"/>
      <c r="F143" s="607"/>
      <c r="G143" s="137"/>
      <c r="H143" s="137"/>
      <c r="I143" s="137"/>
      <c r="J143" s="609"/>
      <c r="K143" s="609"/>
      <c r="L143" s="83"/>
      <c r="M143" s="609"/>
      <c r="N143" s="609"/>
      <c r="O143" s="609"/>
      <c r="P143" s="609"/>
      <c r="Q143" s="83"/>
      <c r="R143" s="603"/>
      <c r="S143" s="603"/>
      <c r="T143" s="603"/>
      <c r="U143" s="603"/>
      <c r="V143" s="603"/>
      <c r="W143" s="603"/>
      <c r="X143" s="603"/>
      <c r="Y143" s="603"/>
      <c r="Z143" s="603"/>
      <c r="AA143" s="603"/>
      <c r="AB143" s="603"/>
      <c r="AC143" s="603"/>
      <c r="AD143" s="223"/>
      <c r="AE143" s="223"/>
      <c r="AF143" s="223"/>
      <c r="AG143" s="223"/>
      <c r="AH143" s="223"/>
      <c r="AI143" s="223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</row>
    <row r="144" spans="1:50" ht="16.5" customHeight="1">
      <c r="A144" s="616"/>
      <c r="B144" s="137"/>
      <c r="C144" s="137"/>
      <c r="D144" s="137"/>
      <c r="E144" s="137"/>
      <c r="F144" s="607"/>
      <c r="G144" s="137"/>
      <c r="H144" s="137"/>
      <c r="I144" s="137"/>
      <c r="J144" s="609"/>
      <c r="K144" s="609"/>
      <c r="L144" s="83"/>
      <c r="M144" s="609"/>
      <c r="N144" s="609"/>
      <c r="O144" s="609"/>
      <c r="P144" s="609"/>
      <c r="Q144" s="83"/>
      <c r="R144" s="603"/>
      <c r="S144" s="603"/>
      <c r="T144" s="603"/>
      <c r="U144" s="603"/>
      <c r="V144" s="603"/>
      <c r="W144" s="603"/>
      <c r="X144" s="603"/>
      <c r="Y144" s="603"/>
      <c r="Z144" s="603"/>
      <c r="AA144" s="603"/>
      <c r="AB144" s="603"/>
      <c r="AC144" s="603"/>
      <c r="AD144" s="223"/>
      <c r="AE144" s="223"/>
      <c r="AF144" s="223"/>
      <c r="AG144" s="223"/>
      <c r="AH144" s="223"/>
      <c r="AI144" s="223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</row>
    <row r="145" spans="1:50" ht="16.5" customHeight="1">
      <c r="A145" s="616"/>
      <c r="B145" s="137"/>
      <c r="C145" s="137"/>
      <c r="D145" s="137"/>
      <c r="E145" s="137"/>
      <c r="F145" s="607"/>
      <c r="G145" s="137"/>
      <c r="H145" s="137"/>
      <c r="I145" s="137"/>
      <c r="J145" s="609"/>
      <c r="K145" s="609"/>
      <c r="L145" s="83"/>
      <c r="M145" s="609"/>
      <c r="N145" s="609"/>
      <c r="O145" s="609"/>
      <c r="P145" s="609"/>
      <c r="Q145" s="83"/>
      <c r="R145" s="603"/>
      <c r="S145" s="603"/>
      <c r="T145" s="603"/>
      <c r="U145" s="603"/>
      <c r="V145" s="603"/>
      <c r="W145" s="603"/>
      <c r="X145" s="603"/>
      <c r="Y145" s="603"/>
      <c r="Z145" s="603"/>
      <c r="AA145" s="603"/>
      <c r="AB145" s="603"/>
      <c r="AC145" s="603"/>
      <c r="AD145" s="223"/>
      <c r="AE145" s="223"/>
      <c r="AF145" s="223"/>
      <c r="AG145" s="223"/>
      <c r="AH145" s="223"/>
      <c r="AI145" s="223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</row>
    <row r="146" spans="1:50" ht="16.5" customHeight="1">
      <c r="A146" s="616"/>
      <c r="B146" s="137"/>
      <c r="C146" s="137"/>
      <c r="D146" s="137"/>
      <c r="E146" s="137"/>
      <c r="F146" s="607"/>
      <c r="G146" s="137"/>
      <c r="H146" s="137"/>
      <c r="I146" s="137"/>
      <c r="J146" s="609"/>
      <c r="K146" s="609"/>
      <c r="L146" s="83"/>
      <c r="M146" s="609"/>
      <c r="N146" s="609"/>
      <c r="O146" s="609"/>
      <c r="P146" s="609"/>
      <c r="Q146" s="83"/>
      <c r="R146" s="603"/>
      <c r="S146" s="603"/>
      <c r="T146" s="603"/>
      <c r="U146" s="603"/>
      <c r="V146" s="603"/>
      <c r="W146" s="603"/>
      <c r="X146" s="603"/>
      <c r="Y146" s="603"/>
      <c r="Z146" s="603"/>
      <c r="AA146" s="603"/>
      <c r="AB146" s="603"/>
      <c r="AC146" s="603"/>
      <c r="AD146" s="223"/>
      <c r="AE146" s="223"/>
      <c r="AF146" s="223"/>
      <c r="AG146" s="223"/>
      <c r="AH146" s="223"/>
      <c r="AI146" s="223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</row>
    <row r="147" spans="1:50" ht="16.5" customHeight="1">
      <c r="A147" s="607"/>
      <c r="B147" s="137"/>
      <c r="C147" s="137"/>
      <c r="D147" s="137"/>
      <c r="E147" s="137"/>
      <c r="F147" s="607"/>
      <c r="G147" s="137"/>
      <c r="H147" s="137"/>
      <c r="I147" s="137"/>
      <c r="J147" s="609"/>
      <c r="K147" s="609"/>
      <c r="L147" s="83"/>
      <c r="M147" s="609"/>
      <c r="N147" s="609"/>
      <c r="O147" s="609"/>
      <c r="P147" s="609"/>
      <c r="Q147" s="83"/>
      <c r="R147" s="603"/>
      <c r="S147" s="603"/>
      <c r="T147" s="603"/>
      <c r="U147" s="603"/>
      <c r="V147" s="603"/>
      <c r="W147" s="603"/>
      <c r="X147" s="603"/>
      <c r="Y147" s="603"/>
      <c r="Z147" s="603"/>
      <c r="AA147" s="603"/>
      <c r="AB147" s="603"/>
      <c r="AC147" s="603"/>
      <c r="AD147" s="223"/>
      <c r="AE147" s="223"/>
      <c r="AF147" s="223"/>
      <c r="AG147" s="223"/>
      <c r="AH147" s="223"/>
      <c r="AI147" s="223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</row>
    <row r="148" spans="1:50" ht="16.5" customHeight="1">
      <c r="A148" s="607"/>
      <c r="B148" s="137"/>
      <c r="C148" s="137"/>
      <c r="D148" s="137"/>
      <c r="E148" s="137"/>
      <c r="F148" s="607"/>
      <c r="G148" s="137"/>
      <c r="H148" s="137"/>
      <c r="I148" s="137"/>
      <c r="J148" s="609"/>
      <c r="K148" s="609"/>
      <c r="L148" s="83"/>
      <c r="M148" s="609"/>
      <c r="N148" s="609"/>
      <c r="O148" s="609"/>
      <c r="P148" s="609"/>
      <c r="Q148" s="83"/>
      <c r="R148" s="603"/>
      <c r="S148" s="603"/>
      <c r="T148" s="603"/>
      <c r="U148" s="603"/>
      <c r="V148" s="603"/>
      <c r="W148" s="603"/>
      <c r="X148" s="603"/>
      <c r="Y148" s="603"/>
      <c r="Z148" s="603"/>
      <c r="AA148" s="603"/>
      <c r="AB148" s="603"/>
      <c r="AC148" s="603"/>
      <c r="AD148" s="223"/>
      <c r="AE148" s="223"/>
      <c r="AF148" s="223"/>
      <c r="AG148" s="223"/>
      <c r="AH148" s="223"/>
      <c r="AI148" s="223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</row>
    <row r="149" spans="1:50" ht="16.5" customHeight="1">
      <c r="A149" s="607"/>
      <c r="B149" s="137"/>
      <c r="C149" s="137"/>
      <c r="D149" s="137"/>
      <c r="E149" s="137"/>
      <c r="F149" s="210"/>
      <c r="G149" s="82">
        <f>SUM(G120:G138)</f>
        <v>0</v>
      </c>
      <c r="H149" s="82">
        <f t="shared" ref="H149:Q149" si="6">SUM(H120:H138)</f>
        <v>0</v>
      </c>
      <c r="I149" s="82">
        <f t="shared" si="6"/>
        <v>0</v>
      </c>
      <c r="J149" s="82">
        <f t="shared" si="6"/>
        <v>0</v>
      </c>
      <c r="K149" s="82">
        <f t="shared" si="6"/>
        <v>0</v>
      </c>
      <c r="L149" s="82">
        <f t="shared" si="6"/>
        <v>144000</v>
      </c>
      <c r="M149" s="82">
        <f t="shared" si="6"/>
        <v>0</v>
      </c>
      <c r="N149" s="82">
        <f t="shared" si="6"/>
        <v>0</v>
      </c>
      <c r="O149" s="82">
        <f t="shared" si="6"/>
        <v>0</v>
      </c>
      <c r="P149" s="82">
        <f t="shared" si="6"/>
        <v>0</v>
      </c>
      <c r="Q149" s="82">
        <f t="shared" si="6"/>
        <v>144000</v>
      </c>
      <c r="R149" s="603"/>
      <c r="S149" s="603"/>
      <c r="T149" s="603"/>
      <c r="U149" s="603"/>
      <c r="V149" s="603"/>
      <c r="W149" s="603"/>
      <c r="X149" s="603"/>
      <c r="Y149" s="603"/>
      <c r="Z149" s="603"/>
      <c r="AA149" s="603"/>
      <c r="AB149" s="603"/>
      <c r="AC149" s="603"/>
      <c r="AD149" s="223"/>
      <c r="AE149" s="223"/>
      <c r="AF149" s="223"/>
      <c r="AG149" s="223"/>
      <c r="AH149" s="223"/>
      <c r="AI149" s="223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</row>
    <row r="150" spans="1:50" s="558" customFormat="1" ht="16.5" customHeight="1">
      <c r="A150" s="1985" t="s">
        <v>376</v>
      </c>
      <c r="B150" s="1985"/>
      <c r="C150" s="1985"/>
      <c r="D150" s="1985"/>
      <c r="E150" s="632">
        <f>Q150</f>
        <v>1774084</v>
      </c>
      <c r="F150" s="576"/>
      <c r="G150" s="83">
        <f t="shared" ref="G150" si="7">G149+G117+G40</f>
        <v>0</v>
      </c>
      <c r="H150" s="83">
        <f>H149+H117+H40</f>
        <v>500000</v>
      </c>
      <c r="I150" s="83">
        <f t="shared" ref="I150:Q150" si="8">I149+I117+I40</f>
        <v>0</v>
      </c>
      <c r="J150" s="83">
        <f t="shared" si="8"/>
        <v>0</v>
      </c>
      <c r="K150" s="83">
        <f t="shared" si="8"/>
        <v>50750</v>
      </c>
      <c r="L150" s="83">
        <f t="shared" si="8"/>
        <v>1223334</v>
      </c>
      <c r="M150" s="83">
        <f t="shared" si="8"/>
        <v>0</v>
      </c>
      <c r="N150" s="83">
        <f t="shared" si="8"/>
        <v>0</v>
      </c>
      <c r="O150" s="83">
        <f t="shared" si="8"/>
        <v>0</v>
      </c>
      <c r="P150" s="83">
        <f t="shared" si="8"/>
        <v>0</v>
      </c>
      <c r="Q150" s="83">
        <f t="shared" si="8"/>
        <v>1774084</v>
      </c>
      <c r="R150" s="603"/>
      <c r="S150" s="603"/>
      <c r="T150" s="603"/>
      <c r="U150" s="603"/>
      <c r="V150" s="603"/>
      <c r="W150" s="603"/>
      <c r="X150" s="603"/>
      <c r="Y150" s="603"/>
      <c r="Z150" s="603"/>
      <c r="AA150" s="603"/>
      <c r="AB150" s="603"/>
      <c r="AC150" s="603"/>
      <c r="AD150" s="223"/>
      <c r="AE150" s="223"/>
      <c r="AF150" s="223"/>
      <c r="AG150" s="223"/>
      <c r="AH150" s="223"/>
      <c r="AI150" s="22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</row>
    <row r="151" spans="1:50" s="452" customFormat="1" ht="15" customHeight="1">
      <c r="A151" s="451"/>
      <c r="F151" s="633"/>
      <c r="G151" s="633"/>
      <c r="H151" s="633"/>
      <c r="I151" s="634"/>
      <c r="J151" s="635"/>
      <c r="K151" s="635"/>
      <c r="L151" s="635"/>
      <c r="M151" s="635"/>
      <c r="N151" s="635"/>
      <c r="O151" s="635"/>
      <c r="P151" s="635"/>
      <c r="Q151" s="636"/>
      <c r="R151" s="587"/>
      <c r="S151" s="587"/>
      <c r="T151" s="587"/>
      <c r="U151" s="587"/>
      <c r="V151" s="587"/>
      <c r="W151" s="587"/>
      <c r="X151" s="587"/>
      <c r="Y151" s="587"/>
      <c r="Z151" s="587"/>
      <c r="AA151" s="587"/>
      <c r="AB151" s="587"/>
      <c r="AC151" s="587"/>
      <c r="AD151" s="380"/>
      <c r="AE151" s="380"/>
      <c r="AF151" s="380"/>
      <c r="AG151" s="380"/>
      <c r="AH151" s="380"/>
      <c r="AI151" s="380"/>
    </row>
    <row r="152" spans="1:50" s="452" customFormat="1" ht="17.25">
      <c r="A152" s="637" t="s">
        <v>818</v>
      </c>
      <c r="C152" s="1934" t="s">
        <v>779</v>
      </c>
      <c r="D152" s="1934"/>
      <c r="E152" s="1934"/>
      <c r="F152" s="303"/>
      <c r="H152" s="303" t="s">
        <v>780</v>
      </c>
      <c r="I152" s="637"/>
      <c r="L152" s="703"/>
      <c r="R152" s="587"/>
      <c r="S152" s="587"/>
      <c r="T152" s="587"/>
      <c r="U152" s="587"/>
      <c r="V152" s="587"/>
      <c r="W152" s="587"/>
      <c r="X152" s="587"/>
      <c r="Y152" s="587"/>
      <c r="Z152" s="587"/>
      <c r="AA152" s="587"/>
      <c r="AB152" s="587"/>
      <c r="AC152" s="587"/>
      <c r="AD152" s="380"/>
      <c r="AE152" s="380"/>
      <c r="AF152" s="380"/>
      <c r="AG152" s="380"/>
      <c r="AH152" s="380"/>
      <c r="AI152" s="380"/>
    </row>
    <row r="153" spans="1:50" s="452" customFormat="1" ht="17.25">
      <c r="A153" s="638" t="s">
        <v>819</v>
      </c>
      <c r="B153" s="638"/>
      <c r="C153" s="638"/>
      <c r="E153" s="583" t="s">
        <v>3357</v>
      </c>
      <c r="F153" s="303"/>
      <c r="I153" s="303" t="s">
        <v>3354</v>
      </c>
      <c r="L153" s="703"/>
      <c r="R153" s="587"/>
      <c r="S153" s="587"/>
      <c r="T153" s="587"/>
      <c r="U153" s="587"/>
      <c r="V153" s="587"/>
      <c r="W153" s="587"/>
      <c r="X153" s="587"/>
      <c r="Y153" s="587"/>
      <c r="Z153" s="587"/>
      <c r="AA153" s="587"/>
      <c r="AB153" s="587"/>
      <c r="AC153" s="587"/>
      <c r="AD153" s="380"/>
      <c r="AE153" s="380"/>
      <c r="AF153" s="380"/>
      <c r="AG153" s="380"/>
      <c r="AH153" s="380"/>
      <c r="AI153" s="380"/>
    </row>
    <row r="154" spans="1:50" s="452" customFormat="1" ht="17.25">
      <c r="A154" s="638" t="s">
        <v>821</v>
      </c>
      <c r="B154" s="638"/>
      <c r="C154" s="638"/>
      <c r="E154" s="303" t="s">
        <v>3353</v>
      </c>
      <c r="F154" s="303"/>
      <c r="I154" s="303" t="s">
        <v>2566</v>
      </c>
      <c r="L154" s="703"/>
      <c r="R154" s="587"/>
      <c r="S154" s="587"/>
      <c r="T154" s="587"/>
      <c r="U154" s="587"/>
      <c r="V154" s="587"/>
      <c r="W154" s="587"/>
      <c r="X154" s="587"/>
      <c r="Y154" s="587"/>
      <c r="Z154" s="587"/>
      <c r="AA154" s="587"/>
      <c r="AB154" s="587"/>
      <c r="AC154" s="587"/>
      <c r="AD154" s="380"/>
      <c r="AE154" s="380"/>
      <c r="AF154" s="380"/>
      <c r="AG154" s="380"/>
      <c r="AH154" s="380"/>
      <c r="AI154" s="380"/>
    </row>
    <row r="155" spans="1:50" s="129" customFormat="1" ht="15.75" customHeight="1">
      <c r="C155" s="380"/>
      <c r="E155" s="145" t="s">
        <v>3356</v>
      </c>
      <c r="F155" s="380"/>
      <c r="H155" s="380"/>
      <c r="I155" s="145" t="s">
        <v>3355</v>
      </c>
      <c r="R155" s="587"/>
      <c r="S155" s="587"/>
      <c r="T155" s="587"/>
      <c r="U155" s="587"/>
      <c r="V155" s="587"/>
      <c r="W155" s="587"/>
      <c r="X155" s="587"/>
      <c r="Y155" s="587"/>
      <c r="Z155" s="587"/>
      <c r="AA155" s="587"/>
      <c r="AB155" s="587"/>
      <c r="AC155" s="587"/>
      <c r="AD155" s="380"/>
      <c r="AE155" s="380"/>
      <c r="AF155" s="380"/>
      <c r="AG155" s="380"/>
      <c r="AH155" s="380"/>
      <c r="AI155" s="380"/>
    </row>
    <row r="156" spans="1:50" ht="16.5" customHeight="1">
      <c r="G156" s="640"/>
      <c r="H156" s="640"/>
    </row>
    <row r="157" spans="1:50" ht="16.5" customHeight="1">
      <c r="G157" s="640"/>
      <c r="H157" s="640"/>
    </row>
    <row r="163" spans="5:5" ht="16.5" customHeight="1">
      <c r="E163" s="607" t="s">
        <v>23</v>
      </c>
    </row>
    <row r="164" spans="5:5" ht="16.5" customHeight="1">
      <c r="E164" s="607" t="s">
        <v>28</v>
      </c>
    </row>
    <row r="165" spans="5:5" ht="16.5" customHeight="1">
      <c r="E165" s="607"/>
    </row>
  </sheetData>
  <mergeCells count="10">
    <mergeCell ref="A1:O1"/>
    <mergeCell ref="D15:D16"/>
    <mergeCell ref="A150:D150"/>
    <mergeCell ref="C152:E152"/>
    <mergeCell ref="R15:AC15"/>
    <mergeCell ref="AD15:AI15"/>
    <mergeCell ref="A15:A16"/>
    <mergeCell ref="B15:C15"/>
    <mergeCell ref="E15:E16"/>
    <mergeCell ref="F15:F16"/>
  </mergeCells>
  <pageMargins left="0.67234848484848486" right="0.11811023622047245" top="0.43307086614173229" bottom="6.6287878787878785E-2" header="0.31496062992125984" footer="0.31496062992125984"/>
  <pageSetup paperSize="9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8"/>
  <sheetViews>
    <sheetView view="pageLayout" topLeftCell="A16" workbookViewId="0">
      <selection activeCell="D26" sqref="D26:D27"/>
    </sheetView>
  </sheetViews>
  <sheetFormatPr defaultRowHeight="17.25" customHeight="1"/>
  <cols>
    <col min="1" max="1" width="9" style="1646"/>
    <col min="2" max="2" width="9" style="1650"/>
    <col min="3" max="3" width="3" style="1646" customWidth="1"/>
    <col min="4" max="4" width="93.125" style="1646" customWidth="1"/>
    <col min="5" max="5" width="9" style="1648"/>
    <col min="6" max="16384" width="9" style="1646"/>
  </cols>
  <sheetData>
    <row r="1" spans="1:11" s="1642" customFormat="1" ht="17.25" customHeight="1">
      <c r="A1" s="1798" t="s">
        <v>4808</v>
      </c>
      <c r="B1" s="1798"/>
      <c r="C1" s="1798"/>
      <c r="D1" s="1798"/>
      <c r="E1" s="1798"/>
    </row>
    <row r="2" spans="1:11" s="1642" customFormat="1" ht="17.25" customHeight="1">
      <c r="A2" s="1643"/>
      <c r="B2" s="1644" t="s">
        <v>2119</v>
      </c>
      <c r="C2" s="1643"/>
      <c r="D2" s="1643"/>
      <c r="E2" s="1645" t="s">
        <v>4809</v>
      </c>
    </row>
    <row r="3" spans="1:11" ht="17.25" customHeight="1">
      <c r="B3" s="1647" t="s">
        <v>4810</v>
      </c>
      <c r="E3" s="1648">
        <v>1</v>
      </c>
    </row>
    <row r="4" spans="1:11" ht="17.25" customHeight="1">
      <c r="B4" s="1649" t="s">
        <v>4811</v>
      </c>
      <c r="E4" s="1648">
        <v>2</v>
      </c>
    </row>
    <row r="5" spans="1:11" ht="17.25" customHeight="1">
      <c r="B5" s="1649" t="s">
        <v>4812</v>
      </c>
      <c r="E5" s="1648">
        <v>3</v>
      </c>
    </row>
    <row r="6" spans="1:11" ht="17.25" customHeight="1">
      <c r="B6" s="1650" t="s">
        <v>4813</v>
      </c>
      <c r="E6" s="1648">
        <v>4</v>
      </c>
    </row>
    <row r="7" spans="1:11" ht="17.25" customHeight="1">
      <c r="B7" s="1650" t="s">
        <v>4814</v>
      </c>
      <c r="E7" s="1648">
        <v>5</v>
      </c>
    </row>
    <row r="8" spans="1:11" ht="17.25" customHeight="1">
      <c r="B8" s="1650" t="s">
        <v>4815</v>
      </c>
      <c r="E8" s="1648">
        <v>13</v>
      </c>
    </row>
    <row r="9" spans="1:11" ht="17.25" customHeight="1">
      <c r="B9" s="483" t="s">
        <v>3794</v>
      </c>
      <c r="C9" s="483"/>
      <c r="D9" s="483"/>
      <c r="E9" s="490">
        <v>15</v>
      </c>
      <c r="F9" s="483"/>
      <c r="G9" s="483"/>
      <c r="H9" s="483"/>
      <c r="I9" s="483"/>
      <c r="J9" s="483"/>
      <c r="K9" s="483"/>
    </row>
    <row r="10" spans="1:11" ht="17.25" customHeight="1">
      <c r="B10" s="1651" t="s">
        <v>4816</v>
      </c>
    </row>
    <row r="11" spans="1:11" ht="17.25" customHeight="1">
      <c r="B11" s="1652" t="s">
        <v>4817</v>
      </c>
    </row>
    <row r="12" spans="1:11" ht="17.25" customHeight="1">
      <c r="B12" s="1797" t="s">
        <v>1427</v>
      </c>
      <c r="C12" s="1646">
        <v>1</v>
      </c>
      <c r="D12" s="1646" t="s">
        <v>2265</v>
      </c>
      <c r="E12" s="1648">
        <v>16</v>
      </c>
    </row>
    <row r="13" spans="1:11" ht="17.25" customHeight="1">
      <c r="B13" s="1797"/>
      <c r="C13" s="1646">
        <v>2</v>
      </c>
      <c r="D13" s="1646" t="s">
        <v>877</v>
      </c>
      <c r="E13" s="1648">
        <v>19</v>
      </c>
    </row>
    <row r="14" spans="1:11" ht="17.25" customHeight="1">
      <c r="B14" s="1797"/>
      <c r="C14" s="1646">
        <v>3</v>
      </c>
      <c r="D14" s="1646" t="s">
        <v>2647</v>
      </c>
      <c r="E14" s="1648">
        <v>22</v>
      </c>
    </row>
    <row r="15" spans="1:11" ht="17.25" customHeight="1">
      <c r="B15" s="1797"/>
      <c r="C15" s="1646">
        <v>4</v>
      </c>
      <c r="D15" s="1646" t="s">
        <v>958</v>
      </c>
      <c r="E15" s="1648">
        <v>31</v>
      </c>
    </row>
    <row r="16" spans="1:11" ht="17.25" customHeight="1">
      <c r="B16" s="1797"/>
      <c r="C16" s="1646">
        <v>5</v>
      </c>
      <c r="D16" s="1646" t="s">
        <v>2575</v>
      </c>
      <c r="E16" s="1648">
        <v>33</v>
      </c>
    </row>
    <row r="17" spans="2:5" ht="18.75">
      <c r="B17" s="1797" t="s">
        <v>1108</v>
      </c>
      <c r="C17" s="1646">
        <v>6</v>
      </c>
      <c r="D17" s="1646" t="s">
        <v>2576</v>
      </c>
      <c r="E17" s="1648">
        <v>35</v>
      </c>
    </row>
    <row r="18" spans="2:5" ht="18.75">
      <c r="B18" s="1797"/>
      <c r="C18" s="1646">
        <v>7</v>
      </c>
      <c r="D18" s="1646" t="s">
        <v>2581</v>
      </c>
      <c r="E18" s="1648">
        <v>40</v>
      </c>
    </row>
    <row r="19" spans="2:5" ht="18.75">
      <c r="B19" s="1797"/>
      <c r="C19" s="1646">
        <v>8</v>
      </c>
      <c r="D19" s="1646" t="s">
        <v>2582</v>
      </c>
      <c r="E19" s="1648">
        <v>43</v>
      </c>
    </row>
    <row r="20" spans="2:5" ht="18.75">
      <c r="B20" s="1797"/>
      <c r="C20" s="1646">
        <v>9</v>
      </c>
      <c r="D20" s="1646" t="s">
        <v>2584</v>
      </c>
      <c r="E20" s="1648">
        <v>45</v>
      </c>
    </row>
    <row r="21" spans="2:5" ht="18.75">
      <c r="B21" s="1797"/>
      <c r="C21" s="1646">
        <v>10</v>
      </c>
      <c r="D21" s="1646" t="s">
        <v>2585</v>
      </c>
      <c r="E21" s="1648">
        <v>47</v>
      </c>
    </row>
    <row r="22" spans="2:5" ht="18.75">
      <c r="B22" s="1797" t="s">
        <v>1426</v>
      </c>
      <c r="C22" s="1646">
        <v>11</v>
      </c>
      <c r="D22" s="1646" t="s">
        <v>3684</v>
      </c>
      <c r="E22" s="1648">
        <v>49</v>
      </c>
    </row>
    <row r="23" spans="2:5" ht="18.75">
      <c r="B23" s="1797"/>
      <c r="C23" s="1646">
        <v>12</v>
      </c>
      <c r="D23" s="1646" t="s">
        <v>1123</v>
      </c>
      <c r="E23" s="1648">
        <v>52</v>
      </c>
    </row>
    <row r="24" spans="2:5" ht="18.75">
      <c r="B24" s="1797"/>
      <c r="C24" s="1646">
        <v>13</v>
      </c>
      <c r="D24" s="1646" t="s">
        <v>2586</v>
      </c>
      <c r="E24" s="1648">
        <v>54</v>
      </c>
    </row>
    <row r="25" spans="2:5" ht="18.75">
      <c r="B25" s="1797" t="s">
        <v>4818</v>
      </c>
      <c r="C25" s="1646">
        <v>14</v>
      </c>
      <c r="D25" s="1646" t="s">
        <v>2429</v>
      </c>
      <c r="E25" s="1648">
        <v>56</v>
      </c>
    </row>
    <row r="26" spans="2:5" ht="18.75">
      <c r="B26" s="1797"/>
      <c r="C26" s="1646">
        <v>15</v>
      </c>
      <c r="D26" s="1646" t="s">
        <v>2439</v>
      </c>
      <c r="E26" s="1648">
        <v>59</v>
      </c>
    </row>
    <row r="27" spans="2:5" ht="18.75">
      <c r="B27" s="1797" t="s">
        <v>2620</v>
      </c>
      <c r="C27" s="1646">
        <v>16</v>
      </c>
      <c r="D27" s="1646" t="s">
        <v>2588</v>
      </c>
      <c r="E27" s="1648">
        <v>61</v>
      </c>
    </row>
    <row r="28" spans="2:5" ht="18.75">
      <c r="B28" s="1797"/>
      <c r="C28" s="1646">
        <v>17</v>
      </c>
      <c r="D28" s="1646" t="s">
        <v>3364</v>
      </c>
      <c r="E28" s="1648">
        <v>64</v>
      </c>
    </row>
    <row r="29" spans="2:5" ht="18.75">
      <c r="B29" s="1797" t="s">
        <v>2621</v>
      </c>
      <c r="C29" s="1646">
        <v>18</v>
      </c>
      <c r="D29" s="1646" t="s">
        <v>3791</v>
      </c>
      <c r="E29" s="1648">
        <v>65</v>
      </c>
    </row>
    <row r="30" spans="2:5" ht="18.75">
      <c r="B30" s="1797"/>
      <c r="C30" s="1646">
        <v>19</v>
      </c>
      <c r="D30" s="1646" t="s">
        <v>2606</v>
      </c>
      <c r="E30" s="1648">
        <v>67</v>
      </c>
    </row>
    <row r="31" spans="2:5" ht="18.75">
      <c r="B31" s="1797"/>
      <c r="C31" s="1646">
        <v>20</v>
      </c>
      <c r="D31" s="1646" t="s">
        <v>517</v>
      </c>
      <c r="E31" s="1648">
        <v>70</v>
      </c>
    </row>
    <row r="32" spans="2:5" ht="18.75">
      <c r="B32" s="1797"/>
      <c r="C32" s="1646">
        <v>21</v>
      </c>
      <c r="D32" s="1646" t="s">
        <v>3792</v>
      </c>
      <c r="E32" s="1648">
        <v>71</v>
      </c>
    </row>
    <row r="33" spans="2:5" ht="18.75">
      <c r="B33" s="1797"/>
      <c r="C33" s="1646">
        <v>22</v>
      </c>
      <c r="D33" s="1646" t="s">
        <v>2607</v>
      </c>
      <c r="E33" s="1648">
        <v>73</v>
      </c>
    </row>
    <row r="34" spans="2:5" ht="18.75">
      <c r="B34" s="1797" t="s">
        <v>2850</v>
      </c>
      <c r="C34" s="1646">
        <v>23</v>
      </c>
      <c r="D34" s="1646" t="s">
        <v>2608</v>
      </c>
      <c r="E34" s="1648">
        <v>75</v>
      </c>
    </row>
    <row r="35" spans="2:5" ht="18.75">
      <c r="B35" s="1797"/>
      <c r="C35" s="1646">
        <v>24</v>
      </c>
      <c r="D35" s="1646" t="s">
        <v>3793</v>
      </c>
      <c r="E35" s="1648">
        <v>77</v>
      </c>
    </row>
    <row r="36" spans="2:5" ht="18.75">
      <c r="B36" s="1797"/>
      <c r="C36" s="1646">
        <v>25</v>
      </c>
      <c r="D36" s="1646" t="s">
        <v>2614</v>
      </c>
      <c r="E36" s="1648">
        <v>80</v>
      </c>
    </row>
    <row r="37" spans="2:5" ht="18.75">
      <c r="B37" s="1797"/>
      <c r="C37" s="1646">
        <v>26</v>
      </c>
      <c r="D37" s="1646" t="s">
        <v>3382</v>
      </c>
      <c r="E37" s="1648">
        <v>81</v>
      </c>
    </row>
    <row r="38" spans="2:5" ht="18.75">
      <c r="B38" s="1797"/>
      <c r="C38" s="1646">
        <v>27</v>
      </c>
      <c r="D38" s="1646" t="s">
        <v>3422</v>
      </c>
      <c r="E38" s="1648">
        <v>83</v>
      </c>
    </row>
    <row r="39" spans="2:5" ht="18.75">
      <c r="B39" s="1797"/>
      <c r="C39" s="1646">
        <v>28</v>
      </c>
      <c r="D39" s="1646" t="s">
        <v>3433</v>
      </c>
      <c r="E39" s="1648">
        <v>84</v>
      </c>
    </row>
    <row r="40" spans="2:5" ht="18.75">
      <c r="B40" s="1797"/>
      <c r="C40" s="1646">
        <v>29</v>
      </c>
      <c r="D40" s="1646" t="s">
        <v>3448</v>
      </c>
      <c r="E40" s="1648">
        <v>85</v>
      </c>
    </row>
    <row r="41" spans="2:5" ht="18.75">
      <c r="B41" s="1797"/>
      <c r="C41" s="1646">
        <v>30</v>
      </c>
      <c r="D41" s="1646" t="s">
        <v>2726</v>
      </c>
      <c r="E41" s="1648">
        <v>86</v>
      </c>
    </row>
    <row r="42" spans="2:5" ht="18.75">
      <c r="B42" s="1797" t="s">
        <v>2622</v>
      </c>
      <c r="C42" s="1646">
        <v>31</v>
      </c>
      <c r="D42" s="1646" t="s">
        <v>2522</v>
      </c>
      <c r="E42" s="1648">
        <v>88</v>
      </c>
    </row>
    <row r="43" spans="2:5" ht="18.75">
      <c r="B43" s="1797"/>
      <c r="C43" s="1646">
        <v>32</v>
      </c>
      <c r="D43" s="1646" t="s">
        <v>2003</v>
      </c>
      <c r="E43" s="1648">
        <v>90</v>
      </c>
    </row>
    <row r="44" spans="2:5" ht="18.75">
      <c r="B44" s="1797"/>
      <c r="C44" s="1646">
        <v>33</v>
      </c>
      <c r="D44" s="1646" t="s">
        <v>1512</v>
      </c>
      <c r="E44" s="1648">
        <v>94</v>
      </c>
    </row>
    <row r="45" spans="2:5" ht="18.75">
      <c r="B45" s="1797"/>
      <c r="C45" s="1646">
        <v>34</v>
      </c>
      <c r="D45" s="1646" t="s">
        <v>2556</v>
      </c>
      <c r="E45" s="1648">
        <v>95</v>
      </c>
    </row>
    <row r="46" spans="2:5" ht="18.75">
      <c r="B46" s="1797"/>
      <c r="C46" s="1646">
        <v>35</v>
      </c>
      <c r="D46" s="1646" t="s">
        <v>2849</v>
      </c>
      <c r="E46" s="1648">
        <v>97</v>
      </c>
    </row>
    <row r="47" spans="2:5" ht="18.75">
      <c r="B47" s="1650" t="s">
        <v>3266</v>
      </c>
    </row>
    <row r="48" spans="2:5" ht="18.75">
      <c r="B48" s="1797" t="s">
        <v>2861</v>
      </c>
      <c r="C48" s="1646">
        <v>36</v>
      </c>
      <c r="D48" s="1646" t="s">
        <v>2857</v>
      </c>
      <c r="E48" s="1648">
        <v>99</v>
      </c>
    </row>
    <row r="49" spans="2:5" ht="18.75">
      <c r="B49" s="1797"/>
      <c r="C49" s="1646">
        <v>37</v>
      </c>
      <c r="D49" s="1646" t="s">
        <v>3265</v>
      </c>
      <c r="E49" s="1648">
        <v>101</v>
      </c>
    </row>
    <row r="50" spans="2:5" ht="18.75">
      <c r="B50" s="1797"/>
      <c r="C50" s="1646">
        <v>38</v>
      </c>
      <c r="D50" s="1646" t="s">
        <v>2965</v>
      </c>
      <c r="E50" s="1648">
        <v>103</v>
      </c>
    </row>
    <row r="51" spans="2:5" ht="18.75">
      <c r="B51" s="1797"/>
      <c r="C51" s="1646">
        <v>39</v>
      </c>
      <c r="D51" s="1646" t="s">
        <v>3013</v>
      </c>
      <c r="E51" s="1648">
        <v>105</v>
      </c>
    </row>
    <row r="52" spans="2:5" ht="18.75">
      <c r="B52" s="1797"/>
      <c r="C52" s="1646">
        <v>40</v>
      </c>
      <c r="D52" s="1646" t="s">
        <v>3029</v>
      </c>
      <c r="E52" s="1648">
        <v>106</v>
      </c>
    </row>
    <row r="53" spans="2:5" ht="18.75">
      <c r="B53" s="1797"/>
      <c r="C53" s="1646">
        <v>41</v>
      </c>
      <c r="D53" s="1646" t="s">
        <v>3045</v>
      </c>
      <c r="E53" s="1648">
        <v>107</v>
      </c>
    </row>
    <row r="54" spans="2:5" ht="18.75">
      <c r="B54" s="1797"/>
      <c r="C54" s="1646">
        <v>42</v>
      </c>
      <c r="D54" s="1646" t="s">
        <v>3120</v>
      </c>
      <c r="E54" s="1648">
        <v>110</v>
      </c>
    </row>
    <row r="55" spans="2:5" ht="18.75">
      <c r="B55" s="1797"/>
      <c r="C55" s="1646">
        <v>43</v>
      </c>
      <c r="D55" s="1646" t="s">
        <v>3160</v>
      </c>
      <c r="E55" s="1648">
        <v>112</v>
      </c>
    </row>
    <row r="56" spans="2:5" ht="18.75">
      <c r="B56" s="1797"/>
      <c r="C56" s="1646">
        <v>44</v>
      </c>
      <c r="D56" s="1646" t="s">
        <v>3176</v>
      </c>
      <c r="E56" s="1648">
        <v>113</v>
      </c>
    </row>
    <row r="57" spans="2:5" ht="18.75">
      <c r="C57" s="1646">
        <v>45</v>
      </c>
      <c r="D57" s="1646" t="s">
        <v>3218</v>
      </c>
      <c r="E57" s="1648">
        <v>115</v>
      </c>
    </row>
    <row r="58" spans="2:5" ht="18.75">
      <c r="C58" s="1646">
        <v>46</v>
      </c>
      <c r="D58" s="1646" t="s">
        <v>3462</v>
      </c>
      <c r="E58" s="1648">
        <v>116</v>
      </c>
    </row>
  </sheetData>
  <mergeCells count="10">
    <mergeCell ref="B29:B33"/>
    <mergeCell ref="B34:B41"/>
    <mergeCell ref="B42:B46"/>
    <mergeCell ref="B48:B56"/>
    <mergeCell ref="A1:E1"/>
    <mergeCell ref="B12:B16"/>
    <mergeCell ref="B17:B21"/>
    <mergeCell ref="B22:B24"/>
    <mergeCell ref="B25:B26"/>
    <mergeCell ref="B27:B28"/>
  </mergeCells>
  <pageMargins left="0.78740157480314965" right="0.23622047244094491" top="0.74803149606299213" bottom="0.7480314960629921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AK86"/>
  <sheetViews>
    <sheetView view="pageLayout" topLeftCell="A71" workbookViewId="0">
      <selection activeCell="Q85" sqref="Q85"/>
    </sheetView>
  </sheetViews>
  <sheetFormatPr defaultRowHeight="17.25" customHeight="1"/>
  <cols>
    <col min="1" max="1" width="36.125" style="26" customWidth="1"/>
    <col min="2" max="2" width="37.125" style="385" hidden="1" customWidth="1"/>
    <col min="3" max="3" width="37.125" style="26" hidden="1" customWidth="1"/>
    <col min="4" max="4" width="10.875" style="458" customWidth="1"/>
    <col min="5" max="5" width="8.875" style="410" customWidth="1"/>
    <col min="6" max="6" width="11.25" style="430" customWidth="1"/>
    <col min="7" max="7" width="5.375" style="430" customWidth="1"/>
    <col min="8" max="8" width="5.25" style="430" customWidth="1"/>
    <col min="9" max="9" width="4.625" style="26" customWidth="1"/>
    <col min="10" max="10" width="5.625" style="27" customWidth="1"/>
    <col min="11" max="11" width="6" style="27" customWidth="1"/>
    <col min="12" max="12" width="4.25" style="26" customWidth="1"/>
    <col min="13" max="13" width="4.125" style="26" customWidth="1"/>
    <col min="14" max="14" width="7" style="26" customWidth="1"/>
    <col min="15" max="15" width="4.375" style="26" customWidth="1"/>
    <col min="16" max="16" width="5.75" style="26" customWidth="1"/>
    <col min="17" max="17" width="7.125" style="26" customWidth="1"/>
    <col min="18" max="29" width="3.875" style="28" customWidth="1"/>
    <col min="30" max="33" width="16.375" style="9" customWidth="1"/>
    <col min="34" max="35" width="9" style="9"/>
    <col min="36" max="16384" width="9" style="26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7.25" customHeight="1">
      <c r="A2" s="29" t="s">
        <v>0</v>
      </c>
      <c r="C2" s="15"/>
      <c r="D2" s="14" t="s">
        <v>228</v>
      </c>
      <c r="E2" s="429"/>
      <c r="I2" s="431"/>
      <c r="J2" s="431"/>
      <c r="K2" s="431"/>
      <c r="L2" s="431"/>
      <c r="M2" s="431"/>
      <c r="N2" s="431"/>
      <c r="O2" s="431"/>
      <c r="P2" s="431"/>
      <c r="Q2" s="431"/>
      <c r="AD2" s="50"/>
      <c r="AE2" s="50"/>
      <c r="AF2" s="50"/>
      <c r="AG2" s="50"/>
      <c r="AH2" s="50"/>
      <c r="AI2" s="50"/>
    </row>
    <row r="3" spans="1:35" ht="17.25" customHeight="1">
      <c r="A3" s="29" t="s">
        <v>2</v>
      </c>
      <c r="C3" s="15"/>
      <c r="D3" s="14" t="s">
        <v>229</v>
      </c>
      <c r="E3" s="333"/>
      <c r="AD3" s="50"/>
      <c r="AE3" s="50"/>
      <c r="AF3" s="50"/>
      <c r="AG3" s="50"/>
      <c r="AH3" s="50"/>
      <c r="AI3" s="50"/>
    </row>
    <row r="4" spans="1:35" ht="17.25" customHeight="1">
      <c r="A4" s="29" t="s">
        <v>4</v>
      </c>
      <c r="C4" s="15"/>
      <c r="D4" s="15" t="s">
        <v>417</v>
      </c>
      <c r="E4" s="333"/>
      <c r="AD4" s="50"/>
      <c r="AE4" s="50"/>
      <c r="AF4" s="50"/>
      <c r="AG4" s="50"/>
      <c r="AH4" s="50"/>
      <c r="AI4" s="50"/>
    </row>
    <row r="5" spans="1:35" ht="17.25" customHeight="1">
      <c r="A5" s="432"/>
      <c r="C5" s="15"/>
      <c r="D5" s="14" t="s">
        <v>6</v>
      </c>
      <c r="E5" s="333"/>
    </row>
    <row r="6" spans="1:35" ht="17.25" customHeight="1">
      <c r="A6" s="29"/>
      <c r="C6" s="15"/>
      <c r="D6" s="14" t="s">
        <v>476</v>
      </c>
      <c r="E6" s="333"/>
    </row>
    <row r="7" spans="1:35" ht="17.25" customHeight="1">
      <c r="A7" s="29" t="s">
        <v>7</v>
      </c>
      <c r="C7" s="112"/>
      <c r="D7" s="433" t="s">
        <v>8</v>
      </c>
      <c r="E7" s="434"/>
    </row>
    <row r="8" spans="1:35" ht="17.25" customHeight="1">
      <c r="A8" s="30" t="s">
        <v>9</v>
      </c>
      <c r="D8" s="69" t="s">
        <v>17</v>
      </c>
      <c r="E8" s="435" t="s">
        <v>478</v>
      </c>
      <c r="I8" s="31"/>
      <c r="J8" s="31"/>
    </row>
    <row r="9" spans="1:35" ht="17.25" customHeight="1">
      <c r="A9" s="30"/>
      <c r="D9" s="385"/>
      <c r="E9" s="435" t="s">
        <v>723</v>
      </c>
      <c r="I9" s="31"/>
      <c r="J9" s="31"/>
    </row>
    <row r="10" spans="1:35" ht="17.25" customHeight="1">
      <c r="A10" s="30"/>
      <c r="D10" s="385"/>
      <c r="E10" s="435" t="s">
        <v>724</v>
      </c>
      <c r="I10" s="31"/>
      <c r="J10" s="31"/>
    </row>
    <row r="11" spans="1:35" ht="17.25" customHeight="1">
      <c r="A11" s="30"/>
      <c r="D11" s="69" t="s">
        <v>18</v>
      </c>
      <c r="E11" s="435" t="s">
        <v>479</v>
      </c>
      <c r="I11" s="31"/>
      <c r="J11" s="31"/>
    </row>
    <row r="12" spans="1:35" ht="17.25" customHeight="1">
      <c r="A12" s="30"/>
      <c r="D12" s="26"/>
      <c r="E12" s="435" t="s">
        <v>725</v>
      </c>
      <c r="I12" s="31"/>
      <c r="J12" s="31"/>
    </row>
    <row r="13" spans="1:35" ht="17.25" customHeight="1">
      <c r="A13" s="30"/>
      <c r="D13" s="26"/>
      <c r="E13" s="435" t="s">
        <v>480</v>
      </c>
      <c r="I13" s="31"/>
      <c r="J13" s="31"/>
    </row>
    <row r="14" spans="1:35" ht="17.25" customHeight="1">
      <c r="A14" s="29" t="s">
        <v>11</v>
      </c>
      <c r="D14" s="302" t="s">
        <v>2581</v>
      </c>
      <c r="E14" s="302"/>
      <c r="I14" s="436"/>
      <c r="J14" s="31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5" ht="17.25" customHeight="1">
      <c r="A15" s="1995" t="s">
        <v>12</v>
      </c>
      <c r="B15" s="1997" t="s">
        <v>13</v>
      </c>
      <c r="C15" s="1997"/>
      <c r="D15" s="1993" t="s">
        <v>14</v>
      </c>
      <c r="E15" s="1994" t="s">
        <v>15</v>
      </c>
      <c r="F15" s="1998" t="s">
        <v>16</v>
      </c>
      <c r="G15" s="1989" t="s">
        <v>959</v>
      </c>
      <c r="H15" s="1990"/>
      <c r="I15" s="1990"/>
      <c r="J15" s="1990"/>
      <c r="K15" s="1990"/>
      <c r="L15" s="1990"/>
      <c r="M15" s="1990"/>
      <c r="N15" s="1990"/>
      <c r="O15" s="1990"/>
      <c r="P15" s="1990"/>
      <c r="Q15" s="1991"/>
      <c r="R15" s="1987" t="s">
        <v>3361</v>
      </c>
      <c r="S15" s="1987"/>
      <c r="T15" s="1987"/>
      <c r="U15" s="1987"/>
      <c r="V15" s="1987"/>
      <c r="W15" s="1987"/>
      <c r="X15" s="1987"/>
      <c r="Y15" s="1987"/>
      <c r="Z15" s="1987"/>
      <c r="AA15" s="1987"/>
      <c r="AB15" s="1987"/>
      <c r="AC15" s="1987"/>
      <c r="AD15" s="1988" t="s">
        <v>1934</v>
      </c>
      <c r="AE15" s="1988"/>
      <c r="AF15" s="1988"/>
      <c r="AG15" s="1988"/>
      <c r="AH15" s="1988"/>
      <c r="AI15" s="1988"/>
    </row>
    <row r="16" spans="1:35" ht="17.25" customHeight="1">
      <c r="A16" s="1996"/>
      <c r="B16" s="411" t="s">
        <v>17</v>
      </c>
      <c r="C16" s="411" t="s">
        <v>18</v>
      </c>
      <c r="D16" s="1993"/>
      <c r="E16" s="1994"/>
      <c r="F16" s="1998"/>
      <c r="G16" s="390" t="s">
        <v>3567</v>
      </c>
      <c r="H16" s="386" t="s">
        <v>997</v>
      </c>
      <c r="I16" s="386" t="s">
        <v>3284</v>
      </c>
      <c r="J16" s="858" t="s">
        <v>998</v>
      </c>
      <c r="K16" s="858" t="s">
        <v>3285</v>
      </c>
      <c r="L16" s="387" t="s">
        <v>960</v>
      </c>
      <c r="M16" s="387" t="s">
        <v>961</v>
      </c>
      <c r="N16" s="387" t="s">
        <v>22</v>
      </c>
      <c r="O16" s="387" t="s">
        <v>501</v>
      </c>
      <c r="P16" s="388" t="s">
        <v>1933</v>
      </c>
      <c r="Q16" s="387" t="s">
        <v>872</v>
      </c>
      <c r="R16" s="382" t="s">
        <v>434</v>
      </c>
      <c r="S16" s="57" t="s">
        <v>437</v>
      </c>
      <c r="T16" s="57" t="s">
        <v>3358</v>
      </c>
      <c r="U16" s="57" t="s">
        <v>1249</v>
      </c>
      <c r="V16" s="57" t="s">
        <v>3359</v>
      </c>
      <c r="W16" s="57" t="s">
        <v>440</v>
      </c>
      <c r="X16" s="57" t="s">
        <v>447</v>
      </c>
      <c r="Y16" s="350" t="s">
        <v>449</v>
      </c>
      <c r="Z16" s="350" t="s">
        <v>442</v>
      </c>
      <c r="AA16" s="350" t="s">
        <v>443</v>
      </c>
      <c r="AB16" s="350" t="s">
        <v>428</v>
      </c>
      <c r="AC16" s="350" t="s">
        <v>3360</v>
      </c>
      <c r="AD16" s="57" t="s">
        <v>2560</v>
      </c>
      <c r="AE16" s="57" t="s">
        <v>2561</v>
      </c>
      <c r="AF16" s="57" t="s">
        <v>2562</v>
      </c>
      <c r="AG16" s="57" t="s">
        <v>2563</v>
      </c>
      <c r="AH16" s="382" t="s">
        <v>872</v>
      </c>
      <c r="AI16" s="57" t="s">
        <v>1935</v>
      </c>
    </row>
    <row r="17" spans="1:36" s="27" customFormat="1" ht="17.25" customHeight="1">
      <c r="A17" s="53" t="s">
        <v>2334</v>
      </c>
      <c r="B17" s="290"/>
      <c r="C17" s="290"/>
      <c r="D17" s="437"/>
      <c r="E17" s="32"/>
      <c r="F17" s="59" t="s">
        <v>728</v>
      </c>
      <c r="G17" s="307">
        <v>0</v>
      </c>
      <c r="H17" s="307"/>
      <c r="I17" s="106">
        <v>0</v>
      </c>
      <c r="J17" s="106"/>
      <c r="K17" s="106"/>
      <c r="L17" s="106"/>
      <c r="M17" s="106"/>
      <c r="N17" s="106"/>
      <c r="O17" s="106"/>
      <c r="P17" s="106"/>
      <c r="Q17" s="106">
        <f>SUM(G17:P17)</f>
        <v>0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6" s="440" customFormat="1" ht="17.25" customHeight="1">
      <c r="A18" s="58" t="s">
        <v>1324</v>
      </c>
      <c r="B18" s="58"/>
      <c r="C18" s="58"/>
      <c r="D18" s="438"/>
      <c r="E18" s="60"/>
      <c r="F18" s="59" t="s">
        <v>730</v>
      </c>
      <c r="G18" s="307"/>
      <c r="H18" s="307"/>
      <c r="I18" s="439"/>
      <c r="J18" s="58"/>
      <c r="K18" s="58"/>
      <c r="L18" s="58"/>
      <c r="M18" s="58"/>
      <c r="N18" s="58"/>
      <c r="O18" s="85"/>
      <c r="P18" s="85"/>
      <c r="Q18" s="106">
        <f t="shared" ref="Q18:Q79" si="0">SUM(G18:P18)</f>
        <v>0</v>
      </c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10"/>
    </row>
    <row r="19" spans="1:36" s="440" customFormat="1" ht="17.25" customHeight="1">
      <c r="A19" s="383" t="s">
        <v>726</v>
      </c>
      <c r="B19" s="58"/>
      <c r="C19" s="58" t="s">
        <v>727</v>
      </c>
      <c r="D19" s="438" t="s">
        <v>532</v>
      </c>
      <c r="E19" s="60" t="s">
        <v>1325</v>
      </c>
      <c r="F19" s="297" t="s">
        <v>2684</v>
      </c>
      <c r="G19" s="297"/>
      <c r="H19" s="297"/>
      <c r="I19" s="439"/>
      <c r="J19" s="58"/>
      <c r="K19" s="58"/>
      <c r="L19" s="58"/>
      <c r="M19" s="58"/>
      <c r="N19" s="58"/>
      <c r="O19" s="85"/>
      <c r="P19" s="85"/>
      <c r="Q19" s="106">
        <f t="shared" si="0"/>
        <v>0</v>
      </c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10"/>
    </row>
    <row r="20" spans="1:36" s="440" customFormat="1" ht="17.25" customHeight="1">
      <c r="A20" s="441" t="s">
        <v>1326</v>
      </c>
      <c r="B20" s="58"/>
      <c r="C20" s="58" t="s">
        <v>729</v>
      </c>
      <c r="D20" s="438"/>
      <c r="E20" s="60"/>
      <c r="F20" s="297"/>
      <c r="G20" s="297"/>
      <c r="H20" s="297"/>
      <c r="I20" s="439"/>
      <c r="J20" s="58"/>
      <c r="K20" s="58"/>
      <c r="L20" s="58"/>
      <c r="M20" s="58"/>
      <c r="N20" s="58"/>
      <c r="O20" s="85"/>
      <c r="P20" s="85"/>
      <c r="Q20" s="106">
        <f t="shared" si="0"/>
        <v>0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10"/>
    </row>
    <row r="21" spans="1:36" s="440" customFormat="1" ht="17.25" customHeight="1">
      <c r="A21" s="383" t="s">
        <v>3764</v>
      </c>
      <c r="B21" s="58"/>
      <c r="C21" s="58"/>
      <c r="D21" s="438" t="s">
        <v>1327</v>
      </c>
      <c r="E21" s="60" t="s">
        <v>3666</v>
      </c>
      <c r="F21" s="307"/>
      <c r="G21" s="307"/>
      <c r="H21" s="426">
        <v>6000</v>
      </c>
      <c r="I21" s="439"/>
      <c r="K21" s="58"/>
      <c r="L21" s="58"/>
      <c r="M21" s="58"/>
      <c r="N21" s="58"/>
      <c r="O21" s="85"/>
      <c r="P21" s="85"/>
      <c r="Q21" s="106">
        <f t="shared" si="0"/>
        <v>6000</v>
      </c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10"/>
    </row>
    <row r="22" spans="1:36" s="440" customFormat="1" ht="17.25" customHeight="1">
      <c r="A22" s="383" t="s">
        <v>1328</v>
      </c>
      <c r="B22" s="58"/>
      <c r="C22" s="58"/>
      <c r="D22" s="438" t="s">
        <v>1327</v>
      </c>
      <c r="E22" s="60"/>
      <c r="F22" s="307"/>
      <c r="G22" s="307"/>
      <c r="H22" s="307"/>
      <c r="I22" s="439"/>
      <c r="J22" s="58"/>
      <c r="K22" s="58"/>
      <c r="L22" s="58"/>
      <c r="M22" s="58"/>
      <c r="N22" s="58"/>
      <c r="O22" s="85"/>
      <c r="P22" s="85"/>
      <c r="Q22" s="106">
        <f t="shared" si="0"/>
        <v>0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10"/>
    </row>
    <row r="23" spans="1:36" s="440" customFormat="1" ht="17.25" customHeight="1">
      <c r="A23" s="441" t="s">
        <v>1329</v>
      </c>
      <c r="B23" s="58"/>
      <c r="C23" s="58" t="s">
        <v>1330</v>
      </c>
      <c r="D23" s="438"/>
      <c r="E23" s="60"/>
      <c r="F23" s="307"/>
      <c r="G23" s="307"/>
      <c r="H23" s="307"/>
      <c r="I23" s="439"/>
      <c r="J23" s="58"/>
      <c r="K23" s="58"/>
      <c r="L23" s="58"/>
      <c r="M23" s="58"/>
      <c r="N23" s="58"/>
      <c r="O23" s="85"/>
      <c r="P23" s="85"/>
      <c r="Q23" s="106">
        <f t="shared" si="0"/>
        <v>0</v>
      </c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10"/>
    </row>
    <row r="24" spans="1:36" s="440" customFormat="1" ht="17.25" customHeight="1">
      <c r="A24" s="441" t="s">
        <v>733</v>
      </c>
      <c r="B24" s="59"/>
      <c r="C24" s="58" t="s">
        <v>486</v>
      </c>
      <c r="D24" s="438"/>
      <c r="E24" s="60"/>
      <c r="F24" s="307"/>
      <c r="G24" s="307"/>
      <c r="H24" s="307"/>
      <c r="I24" s="439"/>
      <c r="J24" s="58"/>
      <c r="K24" s="58"/>
      <c r="L24" s="58"/>
      <c r="M24" s="58"/>
      <c r="N24" s="58"/>
      <c r="O24" s="85"/>
      <c r="P24" s="85"/>
      <c r="Q24" s="106">
        <f t="shared" si="0"/>
        <v>0</v>
      </c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10"/>
    </row>
    <row r="25" spans="1:36" s="440" customFormat="1" ht="17.25" customHeight="1">
      <c r="A25" s="441" t="s">
        <v>1331</v>
      </c>
      <c r="B25" s="442"/>
      <c r="C25" s="58" t="s">
        <v>734</v>
      </c>
      <c r="D25" s="438"/>
      <c r="E25" s="60"/>
      <c r="F25" s="307"/>
      <c r="G25" s="307"/>
      <c r="H25" s="307"/>
      <c r="I25" s="439"/>
      <c r="J25" s="58"/>
      <c r="K25" s="58"/>
      <c r="L25" s="58"/>
      <c r="M25" s="58"/>
      <c r="N25" s="58"/>
      <c r="O25" s="85"/>
      <c r="P25" s="85"/>
      <c r="Q25" s="106">
        <f t="shared" si="0"/>
        <v>0</v>
      </c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10"/>
    </row>
    <row r="26" spans="1:36" ht="17.25" customHeight="1">
      <c r="A26" s="90" t="s">
        <v>2338</v>
      </c>
      <c r="B26" s="35"/>
      <c r="C26" s="34"/>
      <c r="D26" s="443"/>
      <c r="E26" s="40"/>
      <c r="F26" s="109"/>
      <c r="G26" s="109"/>
      <c r="H26" s="109"/>
      <c r="I26" s="34"/>
      <c r="J26" s="34"/>
      <c r="K26" s="34"/>
      <c r="L26" s="34"/>
      <c r="M26" s="34"/>
      <c r="N26" s="34"/>
      <c r="O26" s="39"/>
      <c r="P26" s="39"/>
      <c r="Q26" s="106">
        <f t="shared" si="0"/>
        <v>0</v>
      </c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4"/>
      <c r="AE26" s="34"/>
      <c r="AF26" s="34"/>
      <c r="AG26" s="34"/>
      <c r="AH26" s="34"/>
      <c r="AI26" s="34"/>
    </row>
    <row r="27" spans="1:36" ht="17.25" customHeight="1">
      <c r="A27" s="41" t="s">
        <v>2339</v>
      </c>
      <c r="B27" s="35"/>
      <c r="C27" s="34"/>
      <c r="D27" s="443"/>
      <c r="E27" s="40"/>
      <c r="F27" s="109"/>
      <c r="G27" s="109"/>
      <c r="H27" s="109"/>
      <c r="I27" s="34"/>
      <c r="J27" s="34"/>
      <c r="K27" s="34"/>
      <c r="L27" s="34"/>
      <c r="M27" s="34"/>
      <c r="N27" s="34"/>
      <c r="O27" s="39"/>
      <c r="P27" s="39"/>
      <c r="Q27" s="106">
        <f t="shared" si="0"/>
        <v>0</v>
      </c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6" ht="17.25" customHeight="1">
      <c r="A28" s="383" t="s">
        <v>2340</v>
      </c>
      <c r="B28" s="35"/>
      <c r="C28" s="34"/>
      <c r="D28" s="443"/>
      <c r="E28" s="444"/>
      <c r="F28" s="109"/>
      <c r="G28" s="109"/>
      <c r="H28" s="109"/>
      <c r="I28" s="34"/>
      <c r="J28" s="34"/>
      <c r="K28" s="34"/>
      <c r="L28" s="34"/>
      <c r="M28" s="34"/>
      <c r="N28" s="34"/>
      <c r="O28" s="39"/>
      <c r="P28" s="39"/>
      <c r="Q28" s="106">
        <f t="shared" si="0"/>
        <v>0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6" ht="17.25" customHeight="1">
      <c r="A29" s="383"/>
      <c r="B29" s="35"/>
      <c r="C29" s="34"/>
      <c r="D29" s="443"/>
      <c r="E29" s="444"/>
      <c r="F29" s="109"/>
      <c r="G29" s="109"/>
      <c r="H29" s="109"/>
      <c r="I29" s="34"/>
      <c r="J29" s="34"/>
      <c r="K29" s="34"/>
      <c r="L29" s="34"/>
      <c r="M29" s="34"/>
      <c r="N29" s="34"/>
      <c r="O29" s="39"/>
      <c r="P29" s="39"/>
      <c r="Q29" s="106">
        <f t="shared" si="0"/>
        <v>0</v>
      </c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  <row r="30" spans="1:36" ht="24.75" customHeight="1">
      <c r="A30" s="383"/>
      <c r="B30" s="35"/>
      <c r="C30" s="34"/>
      <c r="D30" s="443"/>
      <c r="E30" s="444"/>
      <c r="F30" s="109"/>
      <c r="G30" s="109"/>
      <c r="H30" s="109"/>
      <c r="I30" s="34"/>
      <c r="J30" s="34"/>
      <c r="K30" s="34"/>
      <c r="L30" s="34"/>
      <c r="M30" s="34"/>
      <c r="N30" s="34"/>
      <c r="O30" s="39"/>
      <c r="P30" s="39"/>
      <c r="Q30" s="106">
        <f t="shared" si="0"/>
        <v>0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6" s="440" customFormat="1" ht="17.25" customHeight="1">
      <c r="A31" s="95" t="s">
        <v>2333</v>
      </c>
      <c r="B31" s="442"/>
      <c r="C31" s="58"/>
      <c r="D31" s="438"/>
      <c r="E31" s="60"/>
      <c r="F31" s="307"/>
      <c r="G31" s="307"/>
      <c r="H31" s="307"/>
      <c r="I31" s="439"/>
      <c r="J31" s="58"/>
      <c r="K31" s="58"/>
      <c r="L31" s="58"/>
      <c r="M31" s="58"/>
      <c r="N31" s="58"/>
      <c r="O31" s="85"/>
      <c r="P31" s="85"/>
      <c r="Q31" s="106">
        <f t="shared" si="0"/>
        <v>0</v>
      </c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10"/>
    </row>
    <row r="32" spans="1:36" s="445" customFormat="1" ht="17.25" customHeight="1">
      <c r="A32" s="96" t="s">
        <v>2335</v>
      </c>
      <c r="B32" s="442"/>
      <c r="C32" s="58"/>
      <c r="D32" s="438"/>
      <c r="E32" s="60"/>
      <c r="F32" s="307"/>
      <c r="G32" s="307"/>
      <c r="H32" s="307"/>
      <c r="I32" s="439"/>
      <c r="J32" s="58"/>
      <c r="K32" s="58"/>
      <c r="L32" s="58"/>
      <c r="M32" s="58"/>
      <c r="N32" s="58"/>
      <c r="O32" s="58"/>
      <c r="P32" s="58"/>
      <c r="Q32" s="106">
        <f t="shared" si="0"/>
        <v>0</v>
      </c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5"/>
    </row>
    <row r="33" spans="1:36" s="440" customFormat="1" ht="17.25" customHeight="1">
      <c r="A33" s="383" t="s">
        <v>2336</v>
      </c>
      <c r="B33" s="442" t="s">
        <v>735</v>
      </c>
      <c r="C33" s="58" t="s">
        <v>736</v>
      </c>
      <c r="D33" s="438" t="s">
        <v>737</v>
      </c>
      <c r="E33" s="60" t="s">
        <v>1325</v>
      </c>
      <c r="F33" s="297"/>
      <c r="G33" s="297"/>
      <c r="H33" s="297"/>
      <c r="I33" s="439"/>
      <c r="J33" s="58"/>
      <c r="K33" s="58"/>
      <c r="L33" s="58"/>
      <c r="M33" s="58"/>
      <c r="N33" s="58"/>
      <c r="O33" s="85"/>
      <c r="P33" s="85"/>
      <c r="Q33" s="106">
        <f t="shared" si="0"/>
        <v>0</v>
      </c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10"/>
    </row>
    <row r="34" spans="1:36" s="440" customFormat="1" ht="17.25" customHeight="1">
      <c r="A34" s="441" t="s">
        <v>738</v>
      </c>
      <c r="B34" s="442" t="s">
        <v>739</v>
      </c>
      <c r="C34" s="58" t="s">
        <v>740</v>
      </c>
      <c r="D34" s="438"/>
      <c r="E34" s="60" t="s">
        <v>1332</v>
      </c>
      <c r="F34" s="297"/>
      <c r="G34" s="297"/>
      <c r="H34" s="297"/>
      <c r="I34" s="439"/>
      <c r="J34" s="58"/>
      <c r="K34" s="58"/>
      <c r="L34" s="58"/>
      <c r="M34" s="58"/>
      <c r="N34" s="58"/>
      <c r="O34" s="85"/>
      <c r="P34" s="85"/>
      <c r="Q34" s="106">
        <f t="shared" si="0"/>
        <v>0</v>
      </c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61"/>
      <c r="AE34" s="61"/>
      <c r="AF34" s="61"/>
      <c r="AG34" s="61"/>
      <c r="AH34" s="61">
        <f>SUM(AH15:AH33)</f>
        <v>0</v>
      </c>
      <c r="AI34" s="61"/>
      <c r="AJ34" s="10"/>
    </row>
    <row r="35" spans="1:36" s="440" customFormat="1" ht="17.25" customHeight="1">
      <c r="A35" s="441" t="s">
        <v>1333</v>
      </c>
      <c r="B35" s="442" t="s">
        <v>484</v>
      </c>
      <c r="C35" s="58" t="s">
        <v>741</v>
      </c>
      <c r="D35" s="438"/>
      <c r="E35" s="60" t="s">
        <v>1334</v>
      </c>
      <c r="F35" s="307"/>
      <c r="G35" s="307"/>
      <c r="H35" s="307"/>
      <c r="I35" s="439"/>
      <c r="J35" s="58"/>
      <c r="K35" s="58"/>
      <c r="L35" s="58"/>
      <c r="M35" s="58"/>
      <c r="N35" s="58"/>
      <c r="O35" s="85"/>
      <c r="P35" s="85"/>
      <c r="Q35" s="106">
        <f t="shared" si="0"/>
        <v>0</v>
      </c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75"/>
      <c r="AE35" s="75"/>
      <c r="AF35" s="75"/>
      <c r="AG35" s="75"/>
      <c r="AH35" s="75"/>
      <c r="AI35" s="75"/>
      <c r="AJ35" s="10"/>
    </row>
    <row r="36" spans="1:36" s="440" customFormat="1" ht="17.25" customHeight="1">
      <c r="A36" s="446"/>
      <c r="B36" s="442" t="s">
        <v>742</v>
      </c>
      <c r="C36" s="58" t="s">
        <v>743</v>
      </c>
      <c r="D36" s="438"/>
      <c r="E36" s="60" t="s">
        <v>1335</v>
      </c>
      <c r="F36" s="307"/>
      <c r="G36" s="307"/>
      <c r="H36" s="307"/>
      <c r="I36" s="439"/>
      <c r="J36" s="426">
        <v>31500</v>
      </c>
      <c r="K36" s="58"/>
      <c r="L36" s="58"/>
      <c r="M36" s="58"/>
      <c r="N36" s="58"/>
      <c r="O36" s="85"/>
      <c r="P36" s="85"/>
      <c r="Q36" s="106">
        <f t="shared" si="0"/>
        <v>31500</v>
      </c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10"/>
    </row>
    <row r="37" spans="1:36" ht="17.25" customHeight="1">
      <c r="A37" s="41" t="s">
        <v>2337</v>
      </c>
      <c r="B37" s="35" t="s">
        <v>484</v>
      </c>
      <c r="C37" s="447" t="s">
        <v>744</v>
      </c>
      <c r="D37" s="443" t="s">
        <v>737</v>
      </c>
      <c r="E37" s="40"/>
      <c r="F37" s="109"/>
      <c r="G37" s="109"/>
      <c r="H37" s="109"/>
      <c r="I37" s="34"/>
      <c r="J37" s="34"/>
      <c r="K37" s="34"/>
      <c r="L37" s="34"/>
      <c r="M37" s="34"/>
      <c r="N37" s="34"/>
      <c r="O37" s="39"/>
      <c r="P37" s="39"/>
      <c r="Q37" s="106">
        <f t="shared" si="0"/>
        <v>0</v>
      </c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6" ht="17.25" customHeight="1">
      <c r="A38" s="43" t="s">
        <v>745</v>
      </c>
      <c r="B38" s="98" t="s">
        <v>731</v>
      </c>
      <c r="C38" s="38" t="s">
        <v>487</v>
      </c>
      <c r="D38" s="443"/>
      <c r="E38" s="40"/>
      <c r="F38" s="109"/>
      <c r="G38" s="109"/>
      <c r="H38" s="109"/>
      <c r="I38" s="34"/>
      <c r="J38" s="34"/>
      <c r="K38" s="34"/>
      <c r="L38" s="34"/>
      <c r="M38" s="34"/>
      <c r="N38" s="34"/>
      <c r="O38" s="39"/>
      <c r="P38" s="39"/>
      <c r="Q38" s="106">
        <f t="shared" si="0"/>
        <v>0</v>
      </c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6" ht="17.25" customHeight="1">
      <c r="A39" s="43"/>
      <c r="B39" s="98"/>
      <c r="C39" s="35" t="s">
        <v>746</v>
      </c>
      <c r="D39" s="443"/>
      <c r="E39" s="444"/>
      <c r="F39" s="109"/>
      <c r="G39" s="109"/>
      <c r="H39" s="109"/>
      <c r="I39" s="34"/>
      <c r="J39" s="34"/>
      <c r="K39" s="34"/>
      <c r="L39" s="34"/>
      <c r="M39" s="34"/>
      <c r="N39" s="34"/>
      <c r="O39" s="39"/>
      <c r="P39" s="39"/>
      <c r="Q39" s="106">
        <f t="shared" si="0"/>
        <v>0</v>
      </c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58"/>
      <c r="AE39" s="58"/>
      <c r="AF39" s="58"/>
      <c r="AG39" s="58"/>
      <c r="AH39" s="58"/>
      <c r="AI39" s="58"/>
    </row>
    <row r="40" spans="1:36" s="27" customFormat="1" ht="17.25" customHeight="1">
      <c r="A40" s="96" t="s">
        <v>2341</v>
      </c>
      <c r="B40" s="35"/>
      <c r="C40" s="34"/>
      <c r="D40" s="443"/>
      <c r="E40" s="40"/>
      <c r="F40" s="109"/>
      <c r="G40" s="109"/>
      <c r="H40" s="109"/>
      <c r="I40" s="34"/>
      <c r="J40" s="34"/>
      <c r="K40" s="34"/>
      <c r="L40" s="34"/>
      <c r="M40" s="34"/>
      <c r="N40" s="34"/>
      <c r="O40" s="34"/>
      <c r="P40" s="34"/>
      <c r="Q40" s="106">
        <f t="shared" si="0"/>
        <v>0</v>
      </c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59"/>
      <c r="AE40" s="59"/>
      <c r="AF40" s="59"/>
      <c r="AG40" s="59"/>
      <c r="AH40" s="59"/>
      <c r="AI40" s="59"/>
    </row>
    <row r="41" spans="1:36" s="27" customFormat="1" ht="17.25" customHeight="1">
      <c r="A41" s="38" t="s">
        <v>747</v>
      </c>
      <c r="B41" s="35" t="s">
        <v>748</v>
      </c>
      <c r="C41" s="34" t="s">
        <v>749</v>
      </c>
      <c r="D41" s="443" t="s">
        <v>163</v>
      </c>
      <c r="E41" s="40"/>
      <c r="F41" s="109"/>
      <c r="G41" s="109"/>
      <c r="H41" s="109"/>
      <c r="I41" s="34"/>
      <c r="J41" s="34"/>
      <c r="K41" s="34"/>
      <c r="L41" s="34"/>
      <c r="M41" s="34"/>
      <c r="N41" s="34"/>
      <c r="O41" s="34"/>
      <c r="P41" s="34"/>
      <c r="Q41" s="106">
        <f t="shared" si="0"/>
        <v>0</v>
      </c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59"/>
      <c r="AE41" s="59"/>
      <c r="AF41" s="59"/>
      <c r="AG41" s="59"/>
      <c r="AH41" s="59"/>
      <c r="AI41" s="59"/>
    </row>
    <row r="42" spans="1:36" s="27" customFormat="1" ht="17.25" customHeight="1">
      <c r="A42" s="42" t="s">
        <v>488</v>
      </c>
      <c r="B42" s="35" t="s">
        <v>750</v>
      </c>
      <c r="C42" s="448" t="s">
        <v>751</v>
      </c>
      <c r="D42" s="443"/>
      <c r="E42" s="40"/>
      <c r="F42" s="109"/>
      <c r="G42" s="109"/>
      <c r="H42" s="109"/>
      <c r="I42" s="34"/>
      <c r="J42" s="34"/>
      <c r="K42" s="34"/>
      <c r="L42" s="34"/>
      <c r="M42" s="34"/>
      <c r="N42" s="34"/>
      <c r="O42" s="34"/>
      <c r="P42" s="34"/>
      <c r="Q42" s="106">
        <f t="shared" si="0"/>
        <v>0</v>
      </c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59"/>
      <c r="AE42" s="59"/>
      <c r="AF42" s="59"/>
      <c r="AG42" s="59"/>
      <c r="AH42" s="59"/>
      <c r="AI42" s="59"/>
    </row>
    <row r="43" spans="1:36" s="27" customFormat="1" ht="17.25" customHeight="1">
      <c r="A43" s="38" t="s">
        <v>753</v>
      </c>
      <c r="B43" s="35" t="s">
        <v>754</v>
      </c>
      <c r="C43" s="34" t="s">
        <v>755</v>
      </c>
      <c r="D43" s="443" t="s">
        <v>485</v>
      </c>
      <c r="E43" s="444"/>
      <c r="F43" s="109"/>
      <c r="G43" s="109"/>
      <c r="H43" s="109"/>
      <c r="I43" s="34"/>
      <c r="J43" s="34"/>
      <c r="K43" s="34"/>
      <c r="L43" s="34"/>
      <c r="M43" s="34"/>
      <c r="N43" s="34"/>
      <c r="O43" s="34"/>
      <c r="P43" s="34"/>
      <c r="Q43" s="106">
        <f t="shared" si="0"/>
        <v>0</v>
      </c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59"/>
      <c r="AE43" s="59"/>
      <c r="AF43" s="59"/>
      <c r="AG43" s="59"/>
      <c r="AH43" s="59"/>
      <c r="AI43" s="59"/>
    </row>
    <row r="44" spans="1:36" s="27" customFormat="1" ht="17.25" customHeight="1">
      <c r="A44" s="42" t="s">
        <v>489</v>
      </c>
      <c r="B44" s="34"/>
      <c r="C44" s="38" t="s">
        <v>756</v>
      </c>
      <c r="D44" s="443"/>
      <c r="E44" s="40"/>
      <c r="F44" s="439"/>
      <c r="G44" s="1553"/>
      <c r="H44" s="1553"/>
      <c r="I44" s="34"/>
      <c r="J44" s="34"/>
      <c r="K44" s="34"/>
      <c r="L44" s="34"/>
      <c r="M44" s="34"/>
      <c r="N44" s="34"/>
      <c r="O44" s="34"/>
      <c r="P44" s="34"/>
      <c r="Q44" s="106">
        <f t="shared" si="0"/>
        <v>0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59"/>
      <c r="AE44" s="59"/>
      <c r="AF44" s="59"/>
      <c r="AG44" s="59"/>
      <c r="AH44" s="59"/>
      <c r="AI44" s="59"/>
    </row>
    <row r="45" spans="1:36" s="10" customFormat="1" ht="24" customHeight="1">
      <c r="A45" s="1576" t="s">
        <v>3677</v>
      </c>
      <c r="B45" s="1577"/>
      <c r="C45" s="1577"/>
      <c r="D45" s="1577"/>
      <c r="E45" s="1584" t="s">
        <v>3513</v>
      </c>
      <c r="F45" s="439"/>
      <c r="G45" s="1578"/>
      <c r="H45" s="85"/>
      <c r="I45" s="85"/>
      <c r="J45" s="85"/>
      <c r="K45" s="58"/>
      <c r="L45" s="85"/>
      <c r="M45" s="85"/>
      <c r="N45" s="85"/>
      <c r="O45" s="85"/>
      <c r="P45" s="85"/>
      <c r="Q45" s="106">
        <f t="shared" si="0"/>
        <v>0</v>
      </c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9"/>
      <c r="AE45" s="9"/>
      <c r="AF45" s="9"/>
      <c r="AG45" s="9"/>
      <c r="AH45" s="9"/>
      <c r="AI45" s="9"/>
    </row>
    <row r="46" spans="1:36" ht="17.25" customHeight="1">
      <c r="A46" s="39"/>
      <c r="B46" s="1579"/>
      <c r="C46" s="1579"/>
      <c r="D46" s="1579"/>
      <c r="E46" s="296" t="s">
        <v>3778</v>
      </c>
      <c r="F46" s="439"/>
      <c r="G46" s="1580"/>
      <c r="H46" s="1580"/>
      <c r="I46" s="39"/>
      <c r="J46" s="1581">
        <f>100*200</f>
        <v>20000</v>
      </c>
      <c r="K46" s="34"/>
      <c r="L46" s="39"/>
      <c r="M46" s="39"/>
      <c r="N46" s="39"/>
      <c r="O46" s="39"/>
      <c r="P46" s="39"/>
      <c r="Q46" s="106">
        <f t="shared" si="0"/>
        <v>20000</v>
      </c>
    </row>
    <row r="47" spans="1:36" ht="17.25" customHeight="1">
      <c r="A47" s="39"/>
      <c r="B47" s="1579"/>
      <c r="C47" s="1579"/>
      <c r="D47" s="1582"/>
      <c r="E47" s="1585" t="s">
        <v>3779</v>
      </c>
      <c r="F47" s="439"/>
      <c r="G47" s="1580"/>
      <c r="H47" s="1580"/>
      <c r="I47" s="39"/>
      <c r="J47" s="1583">
        <v>5171</v>
      </c>
      <c r="K47" s="34"/>
      <c r="L47" s="39"/>
      <c r="M47" s="39"/>
      <c r="N47" s="39"/>
      <c r="O47" s="39"/>
      <c r="P47" s="39"/>
      <c r="Q47" s="106">
        <f t="shared" si="0"/>
        <v>5171</v>
      </c>
    </row>
    <row r="48" spans="1:36" s="27" customFormat="1" ht="17.25" customHeight="1">
      <c r="A48" s="38" t="s">
        <v>757</v>
      </c>
      <c r="B48" s="34"/>
      <c r="C48" s="447" t="s">
        <v>758</v>
      </c>
      <c r="D48" s="443" t="s">
        <v>532</v>
      </c>
      <c r="E48" s="1586" t="s">
        <v>3513</v>
      </c>
      <c r="F48" s="439"/>
      <c r="G48" s="1553"/>
      <c r="H48" s="34"/>
      <c r="I48" s="34"/>
      <c r="J48" s="34"/>
      <c r="K48" s="34"/>
      <c r="L48" s="34"/>
      <c r="M48" s="34"/>
      <c r="N48" s="34"/>
      <c r="O48" s="34"/>
      <c r="P48" s="34"/>
      <c r="Q48" s="106">
        <f t="shared" si="0"/>
        <v>0</v>
      </c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59"/>
      <c r="AE48" s="59"/>
      <c r="AF48" s="59"/>
      <c r="AG48" s="59"/>
      <c r="AH48" s="59"/>
      <c r="AI48" s="59"/>
    </row>
    <row r="49" spans="1:35" s="27" customFormat="1" ht="17.25" customHeight="1">
      <c r="A49" s="42" t="s">
        <v>759</v>
      </c>
      <c r="B49" s="34"/>
      <c r="C49" s="38" t="s">
        <v>760</v>
      </c>
      <c r="D49" s="443"/>
      <c r="E49" s="1569" t="s">
        <v>752</v>
      </c>
      <c r="F49" s="439"/>
      <c r="G49" s="1553"/>
      <c r="H49" s="34"/>
      <c r="I49" s="34"/>
      <c r="J49" s="459">
        <f>50*100</f>
        <v>5000</v>
      </c>
      <c r="K49" s="34"/>
      <c r="L49" s="459"/>
      <c r="M49" s="34"/>
      <c r="N49" s="34"/>
      <c r="O49" s="34"/>
      <c r="P49" s="34"/>
      <c r="Q49" s="106">
        <f t="shared" si="0"/>
        <v>5000</v>
      </c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59"/>
      <c r="AE49" s="59"/>
      <c r="AF49" s="59"/>
      <c r="AG49" s="59"/>
      <c r="AH49" s="59"/>
      <c r="AI49" s="59"/>
    </row>
    <row r="50" spans="1:35" s="27" customFormat="1" ht="17.25" customHeight="1">
      <c r="A50" s="1570" t="s">
        <v>761</v>
      </c>
      <c r="B50" s="1571"/>
      <c r="C50" s="1572"/>
      <c r="D50" s="1573" t="s">
        <v>532</v>
      </c>
      <c r="E50" s="1574" t="s">
        <v>3781</v>
      </c>
      <c r="F50" s="1575"/>
      <c r="G50" s="1575"/>
      <c r="I50" s="1572"/>
      <c r="J50" s="27">
        <v>5000</v>
      </c>
      <c r="K50" s="1572"/>
      <c r="M50" s="1572"/>
      <c r="N50" s="1572"/>
      <c r="O50" s="1572"/>
      <c r="P50" s="1572"/>
      <c r="Q50" s="106">
        <f t="shared" si="0"/>
        <v>5000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59"/>
      <c r="AE50" s="59"/>
      <c r="AF50" s="59"/>
      <c r="AG50" s="59"/>
      <c r="AH50" s="59"/>
      <c r="AI50" s="59"/>
    </row>
    <row r="51" spans="1:35" s="27" customFormat="1" ht="17.25" customHeight="1">
      <c r="A51" s="449"/>
      <c r="B51" s="35"/>
      <c r="C51" s="34"/>
      <c r="D51" s="443"/>
      <c r="E51" s="40"/>
      <c r="F51" s="109"/>
      <c r="G51" s="109"/>
      <c r="I51" s="34"/>
      <c r="J51" s="34"/>
      <c r="K51" s="34"/>
      <c r="L51" s="34"/>
      <c r="M51" s="34"/>
      <c r="O51" s="34"/>
      <c r="P51" s="34"/>
      <c r="Q51" s="106">
        <f t="shared" si="0"/>
        <v>0</v>
      </c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59"/>
      <c r="AE51" s="59"/>
      <c r="AF51" s="59"/>
      <c r="AG51" s="59"/>
      <c r="AH51" s="59"/>
      <c r="AI51" s="59"/>
    </row>
    <row r="52" spans="1:35" s="27" customFormat="1" ht="17.25" customHeight="1">
      <c r="A52" s="42"/>
      <c r="B52" s="35"/>
      <c r="C52" s="34"/>
      <c r="D52" s="34"/>
      <c r="E52" s="40"/>
      <c r="F52" s="109"/>
      <c r="G52" s="109"/>
      <c r="H52" s="34"/>
      <c r="I52" s="34"/>
      <c r="J52" s="34"/>
      <c r="K52" s="34"/>
      <c r="L52" s="34"/>
      <c r="M52" s="34"/>
      <c r="O52" s="34"/>
      <c r="P52" s="34"/>
      <c r="Q52" s="106">
        <f t="shared" si="0"/>
        <v>0</v>
      </c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59"/>
      <c r="AE52" s="59"/>
      <c r="AF52" s="59"/>
      <c r="AG52" s="59"/>
      <c r="AH52" s="59"/>
      <c r="AI52" s="59"/>
    </row>
    <row r="53" spans="1:35" s="27" customFormat="1" ht="17.25" customHeight="1">
      <c r="A53" s="42" t="s">
        <v>762</v>
      </c>
      <c r="B53" s="35" t="s">
        <v>484</v>
      </c>
      <c r="C53" s="447"/>
      <c r="D53" s="443" t="s">
        <v>532</v>
      </c>
      <c r="E53" s="40" t="s">
        <v>763</v>
      </c>
      <c r="F53" s="109"/>
      <c r="G53" s="109"/>
      <c r="H53" s="109"/>
      <c r="I53" s="34"/>
      <c r="J53" s="34"/>
      <c r="K53" s="34"/>
      <c r="L53" s="34"/>
      <c r="M53" s="34"/>
      <c r="N53" s="34"/>
      <c r="O53" s="34"/>
      <c r="P53" s="34"/>
      <c r="Q53" s="106">
        <f t="shared" si="0"/>
        <v>0</v>
      </c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59"/>
      <c r="AE53" s="59"/>
      <c r="AF53" s="59"/>
      <c r="AG53" s="59"/>
      <c r="AH53" s="59"/>
      <c r="AI53" s="59"/>
    </row>
    <row r="54" spans="1:35" s="27" customFormat="1" ht="17.25" customHeight="1">
      <c r="A54" s="42"/>
      <c r="B54" s="35" t="s">
        <v>764</v>
      </c>
      <c r="C54" s="38"/>
      <c r="D54" s="34"/>
      <c r="E54" s="40" t="s">
        <v>765</v>
      </c>
      <c r="F54" s="109"/>
      <c r="G54" s="109"/>
      <c r="H54" s="109"/>
      <c r="I54" s="34"/>
      <c r="J54" s="34"/>
      <c r="K54" s="34"/>
      <c r="L54" s="34"/>
      <c r="M54" s="34"/>
      <c r="N54" s="34"/>
      <c r="O54" s="34"/>
      <c r="P54" s="34"/>
      <c r="Q54" s="106">
        <f t="shared" si="0"/>
        <v>0</v>
      </c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59"/>
      <c r="AE54" s="59"/>
      <c r="AF54" s="59"/>
      <c r="AG54" s="59"/>
      <c r="AH54" s="59"/>
      <c r="AI54" s="59"/>
    </row>
    <row r="55" spans="1:35" s="27" customFormat="1" ht="17.25" customHeight="1">
      <c r="A55" s="38"/>
      <c r="B55" s="35"/>
      <c r="C55" s="34"/>
      <c r="D55" s="443"/>
      <c r="E55" s="40" t="s">
        <v>766</v>
      </c>
      <c r="F55" s="109"/>
      <c r="G55" s="109"/>
      <c r="H55" s="109"/>
      <c r="I55" s="34"/>
      <c r="J55" s="459">
        <v>1000</v>
      </c>
      <c r="L55" s="34"/>
      <c r="M55" s="34"/>
      <c r="N55" s="34"/>
      <c r="O55" s="34"/>
      <c r="P55" s="34"/>
      <c r="Q55" s="106">
        <f t="shared" si="0"/>
        <v>1000</v>
      </c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59"/>
      <c r="AE55" s="59"/>
      <c r="AF55" s="59"/>
      <c r="AG55" s="59"/>
      <c r="AH55" s="59"/>
      <c r="AI55" s="59"/>
    </row>
    <row r="56" spans="1:35" s="27" customFormat="1" ht="17.25" customHeight="1">
      <c r="A56" s="38"/>
      <c r="B56" s="35"/>
      <c r="C56" s="34"/>
      <c r="D56" s="443"/>
      <c r="E56" s="40" t="s">
        <v>767</v>
      </c>
      <c r="F56" s="109"/>
      <c r="G56" s="109"/>
      <c r="H56" s="109"/>
      <c r="I56" s="34"/>
      <c r="J56" s="459">
        <f>50*25*4</f>
        <v>5000</v>
      </c>
      <c r="L56" s="34"/>
      <c r="M56" s="34"/>
      <c r="N56" s="34"/>
      <c r="O56" s="34"/>
      <c r="P56" s="34"/>
      <c r="Q56" s="106">
        <f t="shared" si="0"/>
        <v>5000</v>
      </c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59"/>
      <c r="AE56" s="59"/>
      <c r="AF56" s="59"/>
      <c r="AG56" s="59"/>
      <c r="AH56" s="59"/>
      <c r="AI56" s="59"/>
    </row>
    <row r="57" spans="1:35" s="27" customFormat="1" ht="17.25" customHeight="1">
      <c r="A57" s="38" t="s">
        <v>768</v>
      </c>
      <c r="B57" s="35"/>
      <c r="C57" s="34"/>
      <c r="D57" s="443" t="s">
        <v>769</v>
      </c>
      <c r="E57" s="40"/>
      <c r="F57" s="109"/>
      <c r="G57" s="109"/>
      <c r="H57" s="109"/>
      <c r="I57" s="34"/>
      <c r="J57" s="34"/>
      <c r="K57" s="34"/>
      <c r="L57" s="34"/>
      <c r="M57" s="34"/>
      <c r="N57" s="34"/>
      <c r="O57" s="34"/>
      <c r="P57" s="34"/>
      <c r="Q57" s="106">
        <f t="shared" si="0"/>
        <v>0</v>
      </c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59"/>
      <c r="AE57" s="59"/>
      <c r="AF57" s="59"/>
      <c r="AG57" s="59"/>
      <c r="AH57" s="59"/>
      <c r="AI57" s="59"/>
    </row>
    <row r="58" spans="1:35" s="27" customFormat="1" ht="23.25" customHeight="1">
      <c r="A58" s="38" t="s">
        <v>774</v>
      </c>
      <c r="B58" s="35" t="s">
        <v>775</v>
      </c>
      <c r="C58" s="34"/>
      <c r="D58" s="443"/>
      <c r="E58" s="40"/>
      <c r="F58" s="109"/>
      <c r="G58" s="109"/>
      <c r="H58" s="109"/>
      <c r="I58" s="34"/>
      <c r="J58" s="34"/>
      <c r="K58" s="34"/>
      <c r="L58" s="34"/>
      <c r="M58" s="34"/>
      <c r="N58" s="34"/>
      <c r="O58" s="34"/>
      <c r="P58" s="34"/>
      <c r="Q58" s="106">
        <f t="shared" si="0"/>
        <v>0</v>
      </c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59"/>
      <c r="AE58" s="59"/>
      <c r="AF58" s="59"/>
      <c r="AG58" s="59"/>
      <c r="AH58" s="59"/>
      <c r="AI58" s="59"/>
    </row>
    <row r="59" spans="1:35" s="27" customFormat="1" ht="17.25" customHeight="1">
      <c r="A59" s="42" t="s">
        <v>490</v>
      </c>
      <c r="B59" s="35" t="s">
        <v>776</v>
      </c>
      <c r="C59" s="34"/>
      <c r="D59" s="443"/>
      <c r="E59" s="40"/>
      <c r="F59" s="109"/>
      <c r="G59" s="109"/>
      <c r="H59" s="109"/>
      <c r="I59" s="34"/>
      <c r="J59" s="34"/>
      <c r="K59" s="34"/>
      <c r="L59" s="34"/>
      <c r="M59" s="34"/>
      <c r="N59" s="34"/>
      <c r="O59" s="34"/>
      <c r="P59" s="34"/>
      <c r="Q59" s="106">
        <f t="shared" si="0"/>
        <v>0</v>
      </c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59"/>
      <c r="AE59" s="59"/>
      <c r="AF59" s="59"/>
      <c r="AG59" s="59"/>
      <c r="AH59" s="59"/>
      <c r="AI59" s="59"/>
    </row>
    <row r="60" spans="1:35" s="27" customFormat="1" ht="17.25" customHeight="1">
      <c r="A60" s="38" t="s">
        <v>770</v>
      </c>
      <c r="B60" s="35"/>
      <c r="C60" s="34"/>
      <c r="D60" s="443" t="s">
        <v>771</v>
      </c>
      <c r="E60" s="40"/>
      <c r="F60" s="109"/>
      <c r="G60" s="109"/>
      <c r="H60" s="109"/>
      <c r="I60" s="34"/>
      <c r="J60" s="34"/>
      <c r="K60" s="34"/>
      <c r="L60" s="34"/>
      <c r="M60" s="34"/>
      <c r="N60" s="34"/>
      <c r="O60" s="34"/>
      <c r="P60" s="34"/>
      <c r="Q60" s="106">
        <f t="shared" si="0"/>
        <v>0</v>
      </c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59"/>
      <c r="AE60" s="59"/>
      <c r="AF60" s="59"/>
      <c r="AG60" s="59"/>
      <c r="AH60" s="59"/>
      <c r="AI60" s="59"/>
    </row>
    <row r="61" spans="1:35" s="27" customFormat="1" ht="17.25" customHeight="1">
      <c r="A61" s="38" t="s">
        <v>2342</v>
      </c>
      <c r="B61" s="35"/>
      <c r="C61" s="34"/>
      <c r="D61" s="443" t="s">
        <v>771</v>
      </c>
      <c r="E61" s="40" t="s">
        <v>772</v>
      </c>
      <c r="F61" s="109"/>
      <c r="G61" s="109"/>
      <c r="H61" s="109"/>
      <c r="I61" s="34"/>
      <c r="J61" s="34"/>
      <c r="K61" s="34"/>
      <c r="L61" s="34"/>
      <c r="M61" s="34"/>
      <c r="N61" s="34"/>
      <c r="O61" s="34"/>
      <c r="P61" s="34"/>
      <c r="Q61" s="106">
        <f t="shared" si="0"/>
        <v>0</v>
      </c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59"/>
      <c r="AE61" s="59"/>
      <c r="AF61" s="59"/>
      <c r="AG61" s="59"/>
      <c r="AH61" s="59"/>
      <c r="AI61" s="59"/>
    </row>
    <row r="62" spans="1:35" s="27" customFormat="1" ht="17.25" customHeight="1">
      <c r="A62" s="42" t="s">
        <v>2343</v>
      </c>
      <c r="B62" s="35"/>
      <c r="C62" s="34"/>
      <c r="D62" s="34"/>
      <c r="E62" s="40" t="s">
        <v>773</v>
      </c>
      <c r="F62" s="439"/>
      <c r="G62" s="439"/>
      <c r="I62" s="35">
        <f>2*7500</f>
        <v>15000</v>
      </c>
      <c r="K62" s="34"/>
      <c r="L62" s="34"/>
      <c r="M62" s="34"/>
      <c r="N62" s="34"/>
      <c r="O62" s="34"/>
      <c r="P62" s="34"/>
      <c r="Q62" s="106">
        <f t="shared" si="0"/>
        <v>15000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59"/>
      <c r="AE62" s="59"/>
      <c r="AF62" s="59"/>
      <c r="AG62" s="59"/>
      <c r="AH62" s="59"/>
      <c r="AI62" s="59"/>
    </row>
    <row r="63" spans="1:35" s="27" customFormat="1" ht="17.25" customHeight="1">
      <c r="A63" s="38" t="s">
        <v>777</v>
      </c>
      <c r="B63" s="35"/>
      <c r="C63" s="34"/>
      <c r="D63" s="443"/>
      <c r="E63" s="40"/>
      <c r="F63" s="109"/>
      <c r="G63" s="109"/>
      <c r="H63" s="109"/>
      <c r="I63" s="34"/>
      <c r="J63" s="34"/>
      <c r="K63" s="34"/>
      <c r="L63" s="34"/>
      <c r="M63" s="34"/>
      <c r="N63" s="34"/>
      <c r="O63" s="34"/>
      <c r="P63" s="34"/>
      <c r="Q63" s="106">
        <f t="shared" si="0"/>
        <v>0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59"/>
      <c r="AE63" s="59"/>
      <c r="AF63" s="59"/>
      <c r="AG63" s="59"/>
      <c r="AH63" s="59"/>
      <c r="AI63" s="59"/>
    </row>
    <row r="64" spans="1:35" s="27" customFormat="1" ht="17.25" customHeight="1">
      <c r="A64" s="38" t="s">
        <v>3681</v>
      </c>
      <c r="B64" s="35"/>
      <c r="C64" s="34"/>
      <c r="D64" s="443"/>
      <c r="E64" s="460" t="s">
        <v>3679</v>
      </c>
      <c r="F64" s="461"/>
      <c r="G64" s="427"/>
      <c r="H64" s="427">
        <v>4000</v>
      </c>
      <c r="I64" s="459"/>
      <c r="K64" s="34"/>
      <c r="L64" s="34"/>
      <c r="M64" s="34"/>
      <c r="N64" s="34"/>
      <c r="O64" s="34"/>
      <c r="P64" s="34"/>
      <c r="Q64" s="106">
        <f t="shared" si="0"/>
        <v>4000</v>
      </c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59"/>
      <c r="AE64" s="59"/>
      <c r="AF64" s="59"/>
      <c r="AG64" s="59"/>
      <c r="AH64" s="59"/>
      <c r="AI64" s="59"/>
    </row>
    <row r="65" spans="1:37" s="27" customFormat="1" ht="17.25" customHeight="1">
      <c r="A65" s="42"/>
      <c r="B65" s="35"/>
      <c r="C65" s="34"/>
      <c r="D65" s="443"/>
      <c r="E65" s="460" t="s">
        <v>778</v>
      </c>
      <c r="F65" s="1587"/>
      <c r="G65" s="427"/>
      <c r="H65" s="427">
        <v>20000</v>
      </c>
      <c r="I65" s="459"/>
      <c r="K65" s="34"/>
      <c r="L65" s="34"/>
      <c r="M65" s="34"/>
      <c r="N65" s="34"/>
      <c r="O65" s="34"/>
      <c r="P65" s="34"/>
      <c r="Q65" s="106">
        <f t="shared" si="0"/>
        <v>20000</v>
      </c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59"/>
      <c r="AE65" s="59"/>
      <c r="AF65" s="59"/>
      <c r="AG65" s="59"/>
      <c r="AH65" s="59"/>
      <c r="AI65" s="59"/>
    </row>
    <row r="66" spans="1:37" s="27" customFormat="1" ht="17.25" customHeight="1">
      <c r="A66" s="34"/>
      <c r="B66" s="35"/>
      <c r="C66" s="34"/>
      <c r="D66" s="443"/>
      <c r="E66" s="460" t="s">
        <v>3680</v>
      </c>
      <c r="F66" s="1588"/>
      <c r="G66" s="427"/>
      <c r="H66" s="461"/>
      <c r="I66" s="459"/>
      <c r="J66" s="427"/>
      <c r="K66" s="34"/>
      <c r="L66" s="34"/>
      <c r="M66" s="34"/>
      <c r="N66" s="34"/>
      <c r="O66" s="34"/>
      <c r="P66" s="34"/>
      <c r="Q66" s="106">
        <f t="shared" si="0"/>
        <v>0</v>
      </c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59"/>
      <c r="AE66" s="59"/>
      <c r="AF66" s="59"/>
      <c r="AG66" s="59"/>
      <c r="AH66" s="59"/>
      <c r="AI66" s="59"/>
    </row>
    <row r="67" spans="1:37" s="27" customFormat="1" ht="17.25" customHeight="1">
      <c r="A67" s="34"/>
      <c r="B67" s="35"/>
      <c r="C67" s="34"/>
      <c r="D67" s="443"/>
      <c r="E67" s="460"/>
      <c r="F67" s="1589"/>
      <c r="G67" s="427"/>
      <c r="H67" s="427"/>
      <c r="I67" s="459"/>
      <c r="J67" s="459"/>
      <c r="K67" s="34"/>
      <c r="L67" s="34"/>
      <c r="M67" s="34"/>
      <c r="N67" s="34"/>
      <c r="O67" s="34"/>
      <c r="P67" s="34"/>
      <c r="Q67" s="106">
        <f t="shared" si="0"/>
        <v>0</v>
      </c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59"/>
      <c r="AE67" s="59"/>
      <c r="AF67" s="59"/>
      <c r="AG67" s="59"/>
      <c r="AH67" s="59"/>
      <c r="AI67" s="59"/>
    </row>
    <row r="68" spans="1:37" ht="17.25" customHeight="1">
      <c r="A68" s="90" t="s">
        <v>2344</v>
      </c>
      <c r="B68" s="35"/>
      <c r="C68" s="34"/>
      <c r="D68" s="443"/>
      <c r="E68" s="40"/>
      <c r="F68" s="109"/>
      <c r="G68" s="109"/>
      <c r="H68" s="109"/>
      <c r="I68" s="34"/>
      <c r="J68" s="34"/>
      <c r="K68" s="34"/>
      <c r="L68" s="34"/>
      <c r="M68" s="34"/>
      <c r="N68" s="34"/>
      <c r="O68" s="39"/>
      <c r="P68" s="39"/>
      <c r="Q68" s="106">
        <f t="shared" si="0"/>
        <v>0</v>
      </c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59"/>
      <c r="AE68" s="59"/>
      <c r="AF68" s="59"/>
      <c r="AG68" s="59"/>
      <c r="AH68" s="59"/>
      <c r="AI68" s="59"/>
    </row>
    <row r="69" spans="1:37" ht="17.25" customHeight="1">
      <c r="A69" s="36" t="s">
        <v>3780</v>
      </c>
      <c r="B69" s="35"/>
      <c r="C69" s="34"/>
      <c r="D69" s="443"/>
      <c r="E69" s="40"/>
      <c r="F69" s="109"/>
      <c r="G69" s="109"/>
      <c r="H69" s="109"/>
      <c r="I69" s="34"/>
      <c r="J69" s="34"/>
      <c r="K69" s="34"/>
      <c r="L69" s="34"/>
      <c r="M69" s="34"/>
      <c r="N69" s="34"/>
      <c r="O69" s="39"/>
      <c r="P69" s="39"/>
      <c r="Q69" s="106">
        <f t="shared" si="0"/>
        <v>0</v>
      </c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59"/>
      <c r="AE69" s="59"/>
      <c r="AF69" s="59"/>
      <c r="AG69" s="59"/>
      <c r="AH69" s="59"/>
      <c r="AI69" s="59"/>
    </row>
    <row r="70" spans="1:37" ht="17.25" customHeight="1">
      <c r="A70" s="39" t="s">
        <v>2345</v>
      </c>
      <c r="B70" s="35"/>
      <c r="C70" s="34"/>
      <c r="D70" s="443"/>
      <c r="E70" s="40"/>
      <c r="F70" s="109"/>
      <c r="G70" s="109"/>
      <c r="H70" s="109"/>
      <c r="I70" s="34"/>
      <c r="J70" s="34"/>
      <c r="K70" s="34"/>
      <c r="L70" s="34"/>
      <c r="M70" s="34"/>
      <c r="N70" s="34"/>
      <c r="O70" s="39"/>
      <c r="P70" s="39"/>
      <c r="Q70" s="106">
        <f t="shared" si="0"/>
        <v>0</v>
      </c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59"/>
      <c r="AE70" s="59"/>
      <c r="AF70" s="59"/>
      <c r="AG70" s="59"/>
      <c r="AH70" s="59"/>
      <c r="AI70" s="59"/>
    </row>
    <row r="71" spans="1:37" ht="17.25" customHeight="1">
      <c r="A71" s="39"/>
      <c r="B71" s="35"/>
      <c r="C71" s="34"/>
      <c r="D71" s="443"/>
      <c r="E71" s="40"/>
      <c r="F71" s="10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106">
        <f t="shared" si="0"/>
        <v>0</v>
      </c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59"/>
      <c r="AE71" s="59"/>
      <c r="AF71" s="59"/>
      <c r="AG71" s="59"/>
      <c r="AH71" s="59"/>
      <c r="AI71" s="59"/>
    </row>
    <row r="72" spans="1:37" ht="17.25" customHeight="1">
      <c r="A72" s="39"/>
      <c r="B72" s="35"/>
      <c r="C72" s="34"/>
      <c r="D72" s="443"/>
      <c r="E72" s="40"/>
      <c r="F72" s="471"/>
      <c r="G72" s="450"/>
      <c r="H72" s="450"/>
      <c r="I72" s="450"/>
      <c r="J72" s="450"/>
      <c r="K72" s="450"/>
      <c r="L72" s="450"/>
      <c r="M72" s="450"/>
      <c r="N72" s="450"/>
      <c r="O72" s="450"/>
      <c r="P72" s="450"/>
      <c r="Q72" s="106">
        <f t="shared" si="0"/>
        <v>0</v>
      </c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59"/>
      <c r="AE72" s="59"/>
      <c r="AF72" s="59"/>
      <c r="AG72" s="59"/>
      <c r="AH72" s="59"/>
      <c r="AI72" s="59"/>
    </row>
    <row r="73" spans="1:37" ht="17.25" customHeight="1">
      <c r="A73" s="39"/>
      <c r="B73" s="35"/>
      <c r="C73" s="34"/>
      <c r="D73" s="443"/>
      <c r="E73" s="40"/>
      <c r="F73" s="471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106">
        <f t="shared" si="0"/>
        <v>0</v>
      </c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59"/>
      <c r="AE73" s="59"/>
      <c r="AF73" s="59"/>
      <c r="AG73" s="59"/>
      <c r="AH73" s="59"/>
      <c r="AI73" s="59"/>
    </row>
    <row r="74" spans="1:37" ht="17.25" customHeight="1">
      <c r="A74" s="39"/>
      <c r="B74" s="35"/>
      <c r="C74" s="34"/>
      <c r="D74" s="443"/>
      <c r="E74" s="40"/>
      <c r="F74" s="471"/>
      <c r="G74" s="450"/>
      <c r="H74" s="450"/>
      <c r="I74" s="450"/>
      <c r="J74" s="450"/>
      <c r="K74" s="450"/>
      <c r="L74" s="450"/>
      <c r="M74" s="450"/>
      <c r="N74" s="450"/>
      <c r="O74" s="450"/>
      <c r="P74" s="450"/>
      <c r="Q74" s="106">
        <f t="shared" si="0"/>
        <v>0</v>
      </c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59"/>
      <c r="AE74" s="59"/>
      <c r="AF74" s="59"/>
      <c r="AG74" s="59"/>
      <c r="AH74" s="59"/>
      <c r="AI74" s="59"/>
    </row>
    <row r="75" spans="1:37" ht="17.25" customHeight="1">
      <c r="A75" s="39"/>
      <c r="B75" s="35"/>
      <c r="C75" s="34"/>
      <c r="D75" s="443"/>
      <c r="E75" s="40"/>
      <c r="F75" s="471"/>
      <c r="G75" s="450"/>
      <c r="H75" s="450"/>
      <c r="I75" s="450"/>
      <c r="J75" s="450"/>
      <c r="K75" s="450"/>
      <c r="L75" s="450"/>
      <c r="M75" s="450"/>
      <c r="N75" s="450"/>
      <c r="O75" s="450"/>
      <c r="P75" s="450"/>
      <c r="Q75" s="106">
        <f t="shared" si="0"/>
        <v>0</v>
      </c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59"/>
      <c r="AE75" s="59"/>
      <c r="AF75" s="59"/>
      <c r="AG75" s="59"/>
      <c r="AH75" s="59"/>
      <c r="AI75" s="59"/>
    </row>
    <row r="76" spans="1:37" ht="17.25" customHeight="1">
      <c r="A76" s="39"/>
      <c r="B76" s="35"/>
      <c r="C76" s="34"/>
      <c r="D76" s="443"/>
      <c r="E76" s="40"/>
      <c r="F76" s="471"/>
      <c r="G76" s="450"/>
      <c r="H76" s="450"/>
      <c r="I76" s="450"/>
      <c r="J76" s="450"/>
      <c r="K76" s="450"/>
      <c r="L76" s="450"/>
      <c r="M76" s="450"/>
      <c r="N76" s="450"/>
      <c r="O76" s="450"/>
      <c r="P76" s="450"/>
      <c r="Q76" s="106">
        <f t="shared" si="0"/>
        <v>0</v>
      </c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59"/>
      <c r="AE76" s="59"/>
      <c r="AF76" s="59"/>
      <c r="AG76" s="59"/>
      <c r="AH76" s="59"/>
      <c r="AI76" s="59"/>
    </row>
    <row r="77" spans="1:37" ht="17.25" customHeight="1">
      <c r="A77" s="39"/>
      <c r="B77" s="35"/>
      <c r="C77" s="34"/>
      <c r="D77" s="443"/>
      <c r="E77" s="40"/>
      <c r="F77" s="471"/>
      <c r="G77" s="450"/>
      <c r="H77" s="450"/>
      <c r="I77" s="450"/>
      <c r="J77" s="450"/>
      <c r="K77" s="450"/>
      <c r="L77" s="450"/>
      <c r="M77" s="450"/>
      <c r="N77" s="450"/>
      <c r="O77" s="450"/>
      <c r="P77" s="450"/>
      <c r="Q77" s="106">
        <f t="shared" si="0"/>
        <v>0</v>
      </c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59"/>
      <c r="AE77" s="59"/>
      <c r="AF77" s="59"/>
      <c r="AG77" s="59"/>
      <c r="AH77" s="59"/>
      <c r="AI77" s="59"/>
    </row>
    <row r="78" spans="1:37" ht="17.25" customHeight="1">
      <c r="A78" s="39"/>
      <c r="B78" s="35"/>
      <c r="C78" s="34"/>
      <c r="D78" s="443"/>
      <c r="E78" s="40"/>
      <c r="F78" s="471"/>
      <c r="G78" s="450"/>
      <c r="H78" s="450"/>
      <c r="I78" s="450"/>
      <c r="J78" s="450"/>
      <c r="K78" s="450"/>
      <c r="L78" s="450"/>
      <c r="M78" s="450"/>
      <c r="N78" s="450"/>
      <c r="O78" s="450"/>
      <c r="P78" s="450"/>
      <c r="Q78" s="106">
        <f t="shared" si="0"/>
        <v>0</v>
      </c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59"/>
      <c r="AE78" s="59"/>
      <c r="AF78" s="59"/>
      <c r="AG78" s="59"/>
      <c r="AH78" s="59"/>
      <c r="AI78" s="59"/>
    </row>
    <row r="79" spans="1:37" ht="17.25" customHeight="1">
      <c r="A79" s="1992" t="s">
        <v>934</v>
      </c>
      <c r="B79" s="1992"/>
      <c r="C79" s="1992"/>
      <c r="D79" s="1992"/>
      <c r="E79" s="37">
        <f>P79</f>
        <v>0</v>
      </c>
      <c r="F79" s="450">
        <f t="shared" ref="F79" si="1">SUM(G17:G70)</f>
        <v>0</v>
      </c>
      <c r="G79" s="450">
        <f>SUM(G17:G78)</f>
        <v>0</v>
      </c>
      <c r="H79" s="1605">
        <f t="shared" ref="H79:P79" si="2">SUM(H17:H78)</f>
        <v>30000</v>
      </c>
      <c r="I79" s="1605">
        <f t="shared" si="2"/>
        <v>15000</v>
      </c>
      <c r="J79" s="1605">
        <f t="shared" si="2"/>
        <v>72671</v>
      </c>
      <c r="K79" s="1605">
        <f t="shared" si="2"/>
        <v>0</v>
      </c>
      <c r="L79" s="1605">
        <f t="shared" si="2"/>
        <v>0</v>
      </c>
      <c r="M79" s="1605">
        <f t="shared" si="2"/>
        <v>0</v>
      </c>
      <c r="N79" s="1605">
        <f t="shared" si="2"/>
        <v>0</v>
      </c>
      <c r="O79" s="1605">
        <f t="shared" si="2"/>
        <v>0</v>
      </c>
      <c r="P79" s="1605">
        <f t="shared" si="2"/>
        <v>0</v>
      </c>
      <c r="Q79" s="106">
        <f t="shared" si="0"/>
        <v>117671</v>
      </c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59"/>
      <c r="AE79" s="59"/>
      <c r="AF79" s="59"/>
      <c r="AG79" s="59"/>
      <c r="AH79" s="59"/>
      <c r="AI79" s="59"/>
      <c r="AJ79" s="27"/>
    </row>
    <row r="80" spans="1:37" s="452" customFormat="1" ht="15" customHeight="1">
      <c r="A80" s="451"/>
      <c r="E80" s="453"/>
      <c r="F80" s="454"/>
      <c r="G80" s="454"/>
      <c r="H80" s="861">
        <f>G79+I79</f>
        <v>15000</v>
      </c>
      <c r="I80" s="455"/>
      <c r="J80" s="391"/>
      <c r="K80" s="391"/>
      <c r="L80" s="391"/>
      <c r="M80" s="391"/>
      <c r="N80" s="391"/>
      <c r="O80" s="391"/>
      <c r="P80" s="391"/>
      <c r="Q80" s="389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9"/>
      <c r="AE80" s="9"/>
      <c r="AF80" s="9"/>
      <c r="AG80" s="9"/>
      <c r="AH80" s="9"/>
      <c r="AI80" s="9"/>
      <c r="AJ80" s="456"/>
      <c r="AK80" s="457"/>
    </row>
    <row r="81" spans="1:35" ht="18.75">
      <c r="A81" s="410" t="s">
        <v>818</v>
      </c>
      <c r="B81" s="1986" t="s">
        <v>779</v>
      </c>
      <c r="C81" s="1986"/>
      <c r="D81" s="1986"/>
      <c r="F81" s="49"/>
      <c r="G81" s="26"/>
      <c r="H81" s="26"/>
      <c r="I81" s="49" t="s">
        <v>780</v>
      </c>
      <c r="J81" s="433"/>
    </row>
    <row r="82" spans="1:35" ht="18.75">
      <c r="A82" s="385" t="s">
        <v>819</v>
      </c>
      <c r="C82" s="385"/>
      <c r="D82" s="26"/>
      <c r="E82" s="335" t="s">
        <v>3357</v>
      </c>
      <c r="F82" s="49"/>
      <c r="G82" s="26"/>
      <c r="H82" s="26"/>
      <c r="J82" s="112" t="s">
        <v>3354</v>
      </c>
    </row>
    <row r="83" spans="1:35" ht="18.75">
      <c r="A83" s="385" t="s">
        <v>821</v>
      </c>
      <c r="C83" s="385"/>
      <c r="D83" s="26"/>
      <c r="E83" s="410" t="s">
        <v>3353</v>
      </c>
      <c r="F83" s="49"/>
      <c r="G83" s="26"/>
      <c r="H83" s="26"/>
      <c r="J83" s="112" t="s">
        <v>2566</v>
      </c>
    </row>
    <row r="84" spans="1:35" s="5" customFormat="1" ht="15.75" customHeight="1">
      <c r="C84" s="9"/>
      <c r="E84" s="8" t="s">
        <v>3356</v>
      </c>
      <c r="F84" s="9"/>
      <c r="I84" s="9"/>
      <c r="J84" s="8" t="s">
        <v>3355</v>
      </c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9"/>
      <c r="AE84" s="9"/>
      <c r="AF84" s="9"/>
      <c r="AG84" s="9"/>
      <c r="AH84" s="9"/>
      <c r="AI84" s="9"/>
    </row>
    <row r="86" spans="1:35" ht="17.25" customHeight="1">
      <c r="G86" s="859"/>
      <c r="H86" s="859"/>
      <c r="I86" s="370"/>
      <c r="J86" s="860"/>
      <c r="K86" s="860"/>
      <c r="L86" s="370">
        <v>7000</v>
      </c>
      <c r="M86" s="370">
        <v>0</v>
      </c>
      <c r="N86" s="370">
        <v>3000</v>
      </c>
      <c r="O86" s="370">
        <v>0</v>
      </c>
      <c r="P86" s="370">
        <v>0</v>
      </c>
      <c r="Q86" s="370">
        <f>SUM(J86:P86)</f>
        <v>10000</v>
      </c>
    </row>
  </sheetData>
  <mergeCells count="11">
    <mergeCell ref="B81:D81"/>
    <mergeCell ref="A1:O1"/>
    <mergeCell ref="R15:AC15"/>
    <mergeCell ref="AD15:AI15"/>
    <mergeCell ref="G15:Q15"/>
    <mergeCell ref="A79:D79"/>
    <mergeCell ref="D15:D16"/>
    <mergeCell ref="E15:E16"/>
    <mergeCell ref="A15:A16"/>
    <mergeCell ref="B15:C15"/>
    <mergeCell ref="F15:F16"/>
  </mergeCells>
  <pageMargins left="0.79166666666666663" right="0.23622047244094491" top="0.47244094488188981" bottom="0.36458333333333331" header="0.31496062992125984" footer="0.31496062992125984"/>
  <pageSetup paperSize="9" orientation="landscape" horizontalDpi="4294967293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AI60"/>
  <sheetViews>
    <sheetView view="pageLayout" zoomScaleNormal="110" workbookViewId="0">
      <selection activeCell="A10" sqref="A10"/>
    </sheetView>
  </sheetViews>
  <sheetFormatPr defaultRowHeight="16.5" customHeight="1"/>
  <cols>
    <col min="1" max="1" width="38.625" style="587" customWidth="1"/>
    <col min="2" max="3" width="37.625" style="587" hidden="1" customWidth="1"/>
    <col min="4" max="4" width="10" style="894" customWidth="1"/>
    <col min="5" max="5" width="16.5" style="233" customWidth="1"/>
    <col min="6" max="6" width="10.875" style="587" customWidth="1"/>
    <col min="7" max="8" width="4.625" style="587" customWidth="1"/>
    <col min="9" max="9" width="5.125" style="587" customWidth="1"/>
    <col min="10" max="16" width="4.5" style="587" customWidth="1"/>
    <col min="17" max="17" width="7.125" style="587" customWidth="1"/>
    <col min="18" max="29" width="3.875" style="256" customWidth="1"/>
    <col min="30" max="33" width="16.375" style="380" customWidth="1"/>
    <col min="34" max="35" width="9" style="380"/>
    <col min="36" max="16384" width="9" style="587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6.5" customHeight="1">
      <c r="A2" s="862" t="s">
        <v>0</v>
      </c>
      <c r="C2" s="863"/>
      <c r="D2" s="241" t="s">
        <v>141</v>
      </c>
      <c r="E2" s="235"/>
      <c r="F2" s="697"/>
      <c r="G2" s="697"/>
      <c r="H2" s="697"/>
      <c r="I2" s="796"/>
      <c r="J2" s="796"/>
      <c r="K2" s="796"/>
      <c r="L2" s="796"/>
      <c r="M2" s="796"/>
      <c r="N2" s="796"/>
      <c r="O2" s="796"/>
      <c r="P2" s="796"/>
      <c r="Q2" s="796"/>
      <c r="AD2" s="81"/>
      <c r="AE2" s="81"/>
      <c r="AF2" s="81"/>
      <c r="AG2" s="81"/>
      <c r="AH2" s="81"/>
      <c r="AI2" s="81"/>
    </row>
    <row r="3" spans="1:35" ht="16.5" customHeight="1">
      <c r="A3" s="862" t="s">
        <v>2</v>
      </c>
      <c r="C3" s="864"/>
      <c r="D3" s="241" t="s">
        <v>3</v>
      </c>
      <c r="E3" s="235"/>
      <c r="F3" s="697"/>
      <c r="G3" s="697"/>
      <c r="H3" s="697"/>
      <c r="I3" s="703"/>
      <c r="J3" s="703"/>
      <c r="K3" s="703"/>
      <c r="L3" s="703"/>
      <c r="M3" s="703"/>
      <c r="N3" s="703"/>
      <c r="O3" s="703"/>
      <c r="P3" s="703"/>
      <c r="Q3" s="703"/>
      <c r="AD3" s="81"/>
      <c r="AE3" s="81"/>
      <c r="AF3" s="81"/>
      <c r="AG3" s="81"/>
      <c r="AH3" s="81"/>
      <c r="AI3" s="81"/>
    </row>
    <row r="4" spans="1:35" ht="16.5" customHeight="1">
      <c r="A4" s="862" t="s">
        <v>4</v>
      </c>
      <c r="C4" s="865"/>
      <c r="D4" s="547" t="s">
        <v>5</v>
      </c>
      <c r="E4" s="235"/>
      <c r="F4" s="697"/>
      <c r="G4" s="697"/>
      <c r="H4" s="697"/>
      <c r="I4" s="703"/>
      <c r="J4" s="703"/>
      <c r="K4" s="703"/>
      <c r="L4" s="703"/>
      <c r="M4" s="703"/>
      <c r="N4" s="703"/>
      <c r="O4" s="703"/>
      <c r="P4" s="703"/>
      <c r="Q4" s="703"/>
      <c r="AD4" s="81"/>
      <c r="AE4" s="81"/>
      <c r="AF4" s="81"/>
      <c r="AG4" s="81"/>
      <c r="AH4" s="81"/>
      <c r="AI4" s="81"/>
    </row>
    <row r="5" spans="1:35" ht="16.5" customHeight="1">
      <c r="A5" s="862"/>
      <c r="C5" s="865"/>
      <c r="D5" s="547" t="s">
        <v>6</v>
      </c>
      <c r="E5" s="235"/>
      <c r="F5" s="697"/>
      <c r="G5" s="697"/>
      <c r="H5" s="697"/>
      <c r="I5" s="703"/>
      <c r="J5" s="703"/>
      <c r="K5" s="703"/>
      <c r="L5" s="703"/>
      <c r="M5" s="703"/>
      <c r="N5" s="703"/>
      <c r="O5" s="703"/>
      <c r="P5" s="703"/>
      <c r="Q5" s="703"/>
      <c r="AD5" s="549"/>
      <c r="AE5" s="549"/>
      <c r="AF5" s="549"/>
      <c r="AG5" s="549"/>
      <c r="AH5" s="549"/>
      <c r="AI5" s="549"/>
    </row>
    <row r="6" spans="1:35" ht="16.5" customHeight="1">
      <c r="A6" s="862" t="s">
        <v>7</v>
      </c>
      <c r="B6" s="452"/>
      <c r="C6" s="864"/>
      <c r="D6" s="697" t="s">
        <v>8</v>
      </c>
      <c r="E6" s="235"/>
      <c r="F6" s="697"/>
      <c r="G6" s="697"/>
      <c r="H6" s="697"/>
      <c r="AD6" s="549"/>
      <c r="AE6" s="549"/>
      <c r="AF6" s="549"/>
      <c r="AG6" s="549"/>
      <c r="AH6" s="549"/>
      <c r="AI6" s="549"/>
    </row>
    <row r="7" spans="1:35" ht="16.5" customHeight="1">
      <c r="A7" s="866" t="s">
        <v>9</v>
      </c>
      <c r="B7" s="452"/>
      <c r="C7" s="452"/>
      <c r="D7" s="867" t="s">
        <v>17</v>
      </c>
      <c r="E7" s="240" t="s">
        <v>142</v>
      </c>
      <c r="F7" s="697"/>
      <c r="G7" s="697"/>
      <c r="H7" s="697"/>
      <c r="AD7" s="549"/>
      <c r="AE7" s="549"/>
      <c r="AF7" s="549"/>
      <c r="AG7" s="549"/>
      <c r="AH7" s="549"/>
      <c r="AI7" s="549"/>
    </row>
    <row r="8" spans="1:35" ht="16.5" customHeight="1">
      <c r="A8" s="866"/>
      <c r="B8" s="452"/>
      <c r="C8" s="452"/>
      <c r="D8" s="863"/>
      <c r="E8" s="240" t="s">
        <v>143</v>
      </c>
      <c r="F8" s="697"/>
      <c r="G8" s="697"/>
      <c r="H8" s="697"/>
      <c r="AD8" s="549"/>
      <c r="AE8" s="549"/>
      <c r="AF8" s="549"/>
      <c r="AG8" s="549"/>
      <c r="AH8" s="549"/>
      <c r="AI8" s="549"/>
    </row>
    <row r="9" spans="1:35" ht="16.5" customHeight="1">
      <c r="A9" s="866"/>
      <c r="B9" s="452"/>
      <c r="C9" s="452"/>
      <c r="D9" s="867" t="s">
        <v>18</v>
      </c>
      <c r="E9" s="240"/>
      <c r="F9" s="697"/>
      <c r="G9" s="697"/>
      <c r="H9" s="697"/>
      <c r="AD9" s="549"/>
      <c r="AE9" s="549"/>
      <c r="AF9" s="549"/>
      <c r="AG9" s="549"/>
      <c r="AH9" s="549"/>
      <c r="AI9" s="549"/>
    </row>
    <row r="10" spans="1:35" ht="16.5" customHeight="1">
      <c r="A10" s="862" t="s">
        <v>11</v>
      </c>
      <c r="C10" s="864"/>
      <c r="D10" s="704" t="s">
        <v>2582</v>
      </c>
      <c r="E10" s="235"/>
      <c r="F10" s="868"/>
      <c r="G10" s="868"/>
      <c r="H10" s="868"/>
      <c r="AD10" s="549"/>
      <c r="AE10" s="549"/>
      <c r="AF10" s="549"/>
      <c r="AG10" s="549"/>
      <c r="AH10" s="549"/>
      <c r="AI10" s="549"/>
    </row>
    <row r="11" spans="1:35" ht="16.5" customHeight="1">
      <c r="A11" s="1966" t="s">
        <v>12</v>
      </c>
      <c r="B11" s="1968" t="s">
        <v>13</v>
      </c>
      <c r="C11" s="1968"/>
      <c r="D11" s="1999" t="s">
        <v>14</v>
      </c>
      <c r="E11" s="2001" t="s">
        <v>15</v>
      </c>
      <c r="F11" s="1968" t="s">
        <v>16</v>
      </c>
      <c r="G11" s="869"/>
      <c r="H11" s="869"/>
      <c r="I11" s="466"/>
      <c r="J11" s="466"/>
      <c r="K11" s="466"/>
      <c r="L11" s="466" t="s">
        <v>959</v>
      </c>
      <c r="M11" s="466"/>
      <c r="N11" s="466"/>
      <c r="O11" s="466"/>
      <c r="P11" s="466"/>
      <c r="Q11" s="466"/>
      <c r="R11" s="1960" t="s">
        <v>3361</v>
      </c>
      <c r="S11" s="1960"/>
      <c r="T11" s="1960"/>
      <c r="U11" s="1960"/>
      <c r="V11" s="1960"/>
      <c r="W11" s="1960"/>
      <c r="X11" s="1960"/>
      <c r="Y11" s="1960"/>
      <c r="Z11" s="1960"/>
      <c r="AA11" s="1960"/>
      <c r="AB11" s="1960"/>
      <c r="AC11" s="1960"/>
      <c r="AD11" s="1936" t="s">
        <v>1934</v>
      </c>
      <c r="AE11" s="1936"/>
      <c r="AF11" s="1936"/>
      <c r="AG11" s="1936"/>
      <c r="AH11" s="1936"/>
      <c r="AI11" s="1936"/>
    </row>
    <row r="12" spans="1:35" ht="16.5" customHeight="1">
      <c r="A12" s="1967"/>
      <c r="B12" s="816" t="s">
        <v>17</v>
      </c>
      <c r="C12" s="816" t="s">
        <v>18</v>
      </c>
      <c r="D12" s="2000"/>
      <c r="E12" s="2001"/>
      <c r="F12" s="1968"/>
      <c r="G12" s="563" t="s">
        <v>3567</v>
      </c>
      <c r="H12" s="151" t="s">
        <v>997</v>
      </c>
      <c r="I12" s="151" t="s">
        <v>3284</v>
      </c>
      <c r="J12" s="152" t="s">
        <v>998</v>
      </c>
      <c r="K12" s="152" t="s">
        <v>3285</v>
      </c>
      <c r="L12" s="152" t="s">
        <v>960</v>
      </c>
      <c r="M12" s="152" t="s">
        <v>961</v>
      </c>
      <c r="N12" s="152" t="s">
        <v>22</v>
      </c>
      <c r="O12" s="152" t="s">
        <v>501</v>
      </c>
      <c r="P12" s="153" t="s">
        <v>1933</v>
      </c>
      <c r="Q12" s="152" t="s">
        <v>872</v>
      </c>
      <c r="R12" s="564" t="s">
        <v>434</v>
      </c>
      <c r="S12" s="565" t="s">
        <v>437</v>
      </c>
      <c r="T12" s="565" t="s">
        <v>3358</v>
      </c>
      <c r="U12" s="566" t="s">
        <v>1249</v>
      </c>
      <c r="V12" s="566" t="s">
        <v>3359</v>
      </c>
      <c r="W12" s="566" t="s">
        <v>440</v>
      </c>
      <c r="X12" s="566" t="s">
        <v>447</v>
      </c>
      <c r="Y12" s="567" t="s">
        <v>449</v>
      </c>
      <c r="Z12" s="567" t="s">
        <v>442</v>
      </c>
      <c r="AA12" s="567" t="s">
        <v>443</v>
      </c>
      <c r="AB12" s="567" t="s">
        <v>428</v>
      </c>
      <c r="AC12" s="567" t="s">
        <v>3360</v>
      </c>
      <c r="AD12" s="566" t="s">
        <v>2560</v>
      </c>
      <c r="AE12" s="566" t="s">
        <v>2561</v>
      </c>
      <c r="AF12" s="566" t="s">
        <v>2562</v>
      </c>
      <c r="AG12" s="566" t="s">
        <v>2563</v>
      </c>
      <c r="AH12" s="564" t="s">
        <v>872</v>
      </c>
      <c r="AI12" s="565" t="s">
        <v>1935</v>
      </c>
    </row>
    <row r="13" spans="1:35" ht="16.5" customHeight="1">
      <c r="A13" s="870" t="s">
        <v>2320</v>
      </c>
      <c r="B13" s="871"/>
      <c r="C13" s="300"/>
      <c r="D13" s="671"/>
      <c r="E13" s="296"/>
      <c r="F13" s="671"/>
      <c r="G13" s="603">
        <v>0</v>
      </c>
      <c r="H13" s="671"/>
      <c r="I13" s="603"/>
      <c r="J13" s="603"/>
      <c r="K13" s="603"/>
      <c r="L13" s="603"/>
      <c r="M13" s="603"/>
      <c r="O13" s="603"/>
      <c r="P13" s="603"/>
      <c r="Q13" s="603">
        <f>SUM(G13:P13)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35" ht="16.5" customHeight="1">
      <c r="A14" s="604" t="s">
        <v>160</v>
      </c>
      <c r="B14" s="613" t="s">
        <v>161</v>
      </c>
      <c r="C14" s="671" t="s">
        <v>162</v>
      </c>
      <c r="D14" s="671" t="s">
        <v>163</v>
      </c>
      <c r="E14" s="607" t="s">
        <v>164</v>
      </c>
      <c r="F14" s="603"/>
      <c r="G14" s="603"/>
      <c r="H14" s="603"/>
      <c r="I14" s="603"/>
      <c r="J14" s="603"/>
      <c r="K14" s="603"/>
      <c r="L14" s="603"/>
      <c r="M14" s="603"/>
      <c r="O14" s="603"/>
      <c r="P14" s="603"/>
      <c r="Q14" s="603">
        <f t="shared" ref="Q14:Q55" si="0">SUM(G14:P14)</f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ht="16.5" customHeight="1">
      <c r="A15" s="872" t="s">
        <v>165</v>
      </c>
      <c r="B15" s="871" t="s">
        <v>166</v>
      </c>
      <c r="C15" s="671" t="s">
        <v>167</v>
      </c>
      <c r="D15" s="671"/>
      <c r="E15" s="607" t="s">
        <v>168</v>
      </c>
      <c r="F15" s="603"/>
      <c r="G15" s="603"/>
      <c r="H15" s="603"/>
      <c r="I15" s="603"/>
      <c r="J15" s="603"/>
      <c r="K15" s="603"/>
      <c r="L15" s="603"/>
      <c r="M15" s="603"/>
      <c r="O15" s="603"/>
      <c r="P15" s="603"/>
      <c r="Q15" s="603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ht="16.5" customHeight="1">
      <c r="A16" s="604"/>
      <c r="B16" s="871"/>
      <c r="C16" s="671" t="s">
        <v>169</v>
      </c>
      <c r="D16" s="671"/>
      <c r="E16" s="607" t="s">
        <v>170</v>
      </c>
      <c r="F16" s="603"/>
      <c r="G16" s="603"/>
      <c r="H16" s="603"/>
      <c r="I16" s="603"/>
      <c r="J16" s="603"/>
      <c r="K16" s="603"/>
      <c r="L16" s="603"/>
      <c r="M16" s="603"/>
      <c r="O16" s="603"/>
      <c r="P16" s="603"/>
      <c r="Q16" s="603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6.5" customHeight="1">
      <c r="A17" s="604"/>
      <c r="B17" s="871"/>
      <c r="C17" s="671"/>
      <c r="D17" s="671"/>
      <c r="E17" s="210" t="s">
        <v>171</v>
      </c>
      <c r="F17" s="603"/>
      <c r="G17" s="603"/>
      <c r="H17" s="603"/>
      <c r="I17" s="603"/>
      <c r="J17" s="603"/>
      <c r="K17" s="603"/>
      <c r="L17" s="603"/>
      <c r="M17" s="603"/>
      <c r="O17" s="603"/>
      <c r="P17" s="603"/>
      <c r="Q17" s="603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661" customFormat="1" ht="16.5" customHeight="1">
      <c r="A18" s="873" t="s">
        <v>2349</v>
      </c>
      <c r="B18" s="874"/>
      <c r="C18" s="874"/>
      <c r="D18" s="875"/>
      <c r="E18" s="876"/>
      <c r="F18" s="874"/>
      <c r="G18" s="877"/>
      <c r="H18" s="874"/>
      <c r="I18" s="877"/>
      <c r="J18" s="877"/>
      <c r="K18" s="877"/>
      <c r="L18" s="877"/>
      <c r="M18" s="877"/>
      <c r="O18" s="877"/>
      <c r="P18" s="877"/>
      <c r="Q18" s="603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6.5" customHeight="1">
      <c r="A19" s="604" t="s">
        <v>2351</v>
      </c>
      <c r="B19" s="871"/>
      <c r="C19" s="300"/>
      <c r="D19" s="671" t="s">
        <v>144</v>
      </c>
      <c r="E19" s="296"/>
      <c r="F19" s="671" t="s">
        <v>145</v>
      </c>
      <c r="G19" s="603"/>
      <c r="H19" s="671"/>
      <c r="I19" s="603">
        <v>0</v>
      </c>
      <c r="J19" s="603"/>
      <c r="K19" s="603"/>
      <c r="L19" s="603"/>
      <c r="M19" s="603"/>
      <c r="O19" s="603"/>
      <c r="P19" s="603"/>
      <c r="Q19" s="603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6.5" customHeight="1">
      <c r="A20" s="872" t="s">
        <v>146</v>
      </c>
      <c r="B20" s="871"/>
      <c r="C20" s="300"/>
      <c r="D20" s="671"/>
      <c r="E20" s="296"/>
      <c r="F20" s="671"/>
      <c r="G20" s="603"/>
      <c r="H20" s="671"/>
      <c r="I20" s="603"/>
      <c r="J20" s="603"/>
      <c r="K20" s="603"/>
      <c r="L20" s="603"/>
      <c r="M20" s="603"/>
      <c r="O20" s="603"/>
      <c r="P20" s="603"/>
      <c r="Q20" s="603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6.5" customHeight="1">
      <c r="A21" s="872" t="s">
        <v>147</v>
      </c>
      <c r="B21" s="871"/>
      <c r="C21" s="300"/>
      <c r="D21" s="671"/>
      <c r="E21" s="296"/>
      <c r="F21" s="671" t="s">
        <v>148</v>
      </c>
      <c r="G21" s="603"/>
      <c r="H21" s="671"/>
      <c r="I21" s="603"/>
      <c r="J21" s="603"/>
      <c r="K21" s="603"/>
      <c r="L21" s="603"/>
      <c r="M21" s="603"/>
      <c r="O21" s="603"/>
      <c r="P21" s="603"/>
      <c r="Q21" s="603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6.5" customHeight="1">
      <c r="A22" s="604" t="s">
        <v>2352</v>
      </c>
      <c r="B22" s="871"/>
      <c r="C22" s="300"/>
      <c r="D22" s="671"/>
      <c r="E22" s="296"/>
      <c r="F22" s="671" t="s">
        <v>149</v>
      </c>
      <c r="G22" s="603"/>
      <c r="H22" s="671"/>
      <c r="I22" s="603"/>
      <c r="J22" s="603"/>
      <c r="K22" s="603"/>
      <c r="L22" s="603"/>
      <c r="M22" s="603"/>
      <c r="O22" s="603"/>
      <c r="P22" s="603"/>
      <c r="Q22" s="603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6.5" customHeight="1">
      <c r="A23" s="872" t="s">
        <v>150</v>
      </c>
      <c r="B23" s="871"/>
      <c r="C23" s="300"/>
      <c r="D23" s="671" t="s">
        <v>151</v>
      </c>
      <c r="E23" s="296"/>
      <c r="F23" s="603"/>
      <c r="G23" s="603"/>
      <c r="H23" s="603"/>
      <c r="I23" s="603"/>
      <c r="J23" s="603"/>
      <c r="K23" s="603"/>
      <c r="L23" s="603"/>
      <c r="M23" s="603"/>
      <c r="O23" s="603"/>
      <c r="P23" s="603"/>
      <c r="Q23" s="603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6.5" customHeight="1">
      <c r="A24" s="872" t="s">
        <v>152</v>
      </c>
      <c r="B24" s="871"/>
      <c r="C24" s="300"/>
      <c r="D24" s="671"/>
      <c r="E24" s="296"/>
      <c r="F24" s="603"/>
      <c r="G24" s="603"/>
      <c r="H24" s="603"/>
      <c r="I24" s="603"/>
      <c r="J24" s="603"/>
      <c r="K24" s="603"/>
      <c r="L24" s="603"/>
      <c r="M24" s="603"/>
      <c r="O24" s="603"/>
      <c r="P24" s="603"/>
      <c r="Q24" s="603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6.5" customHeight="1">
      <c r="A25" s="878" t="s">
        <v>153</v>
      </c>
      <c r="B25" s="871"/>
      <c r="C25" s="300"/>
      <c r="D25" s="671"/>
      <c r="E25" s="296"/>
      <c r="F25" s="603"/>
      <c r="G25" s="603"/>
      <c r="H25" s="603"/>
      <c r="I25" s="603"/>
      <c r="J25" s="603"/>
      <c r="K25" s="603"/>
      <c r="L25" s="603"/>
      <c r="M25" s="603"/>
      <c r="O25" s="603"/>
      <c r="P25" s="603"/>
      <c r="Q25" s="603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6.5" customHeight="1">
      <c r="A26" s="879" t="s">
        <v>154</v>
      </c>
      <c r="B26" s="871"/>
      <c r="C26" s="300"/>
      <c r="D26" s="671"/>
      <c r="E26" s="296"/>
      <c r="F26" s="603"/>
      <c r="G26" s="603"/>
      <c r="H26" s="603"/>
      <c r="I26" s="603"/>
      <c r="J26" s="603"/>
      <c r="K26" s="603"/>
      <c r="L26" s="603"/>
      <c r="M26" s="603"/>
      <c r="O26" s="603"/>
      <c r="P26" s="603"/>
      <c r="Q26" s="603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6.5" customHeight="1">
      <c r="A27" s="878" t="s">
        <v>155</v>
      </c>
      <c r="B27" s="871"/>
      <c r="C27" s="300"/>
      <c r="D27" s="671"/>
      <c r="E27" s="296"/>
      <c r="F27" s="603"/>
      <c r="G27" s="603"/>
      <c r="H27" s="603"/>
      <c r="I27" s="603"/>
      <c r="J27" s="603"/>
      <c r="K27" s="603"/>
      <c r="L27" s="603"/>
      <c r="M27" s="603"/>
      <c r="O27" s="603"/>
      <c r="P27" s="603"/>
      <c r="Q27" s="603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6.5" customHeight="1">
      <c r="A28" s="293" t="s">
        <v>156</v>
      </c>
      <c r="B28" s="871"/>
      <c r="C28" s="300"/>
      <c r="D28" s="671" t="s">
        <v>157</v>
      </c>
      <c r="E28" s="296"/>
      <c r="F28" s="603"/>
      <c r="G28" s="603"/>
      <c r="H28" s="603"/>
      <c r="I28" s="603"/>
      <c r="J28" s="603"/>
      <c r="K28" s="603"/>
      <c r="L28" s="603"/>
      <c r="M28" s="603"/>
      <c r="O28" s="603"/>
      <c r="P28" s="603"/>
      <c r="Q28" s="603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6.5" customHeight="1">
      <c r="A29" s="872" t="s">
        <v>158</v>
      </c>
      <c r="B29" s="871"/>
      <c r="C29" s="300"/>
      <c r="D29" s="671"/>
      <c r="E29" s="296"/>
      <c r="F29" s="603"/>
      <c r="G29" s="603"/>
      <c r="H29" s="603"/>
      <c r="I29" s="603"/>
      <c r="J29" s="603"/>
      <c r="K29" s="603"/>
      <c r="L29" s="603"/>
      <c r="M29" s="603"/>
      <c r="O29" s="603"/>
      <c r="P29" s="603"/>
      <c r="Q29" s="603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6.5" customHeight="1">
      <c r="A30" s="604" t="s">
        <v>159</v>
      </c>
      <c r="B30" s="871"/>
      <c r="C30" s="300"/>
      <c r="D30" s="880">
        <v>20760</v>
      </c>
      <c r="E30" s="296"/>
      <c r="F30" s="603" t="s">
        <v>145</v>
      </c>
      <c r="G30" s="603"/>
      <c r="H30" s="603"/>
      <c r="I30" s="671"/>
      <c r="J30" s="603"/>
      <c r="K30" s="603"/>
      <c r="L30" s="603"/>
      <c r="M30" s="603"/>
      <c r="O30" s="603"/>
      <c r="P30" s="603"/>
      <c r="Q30" s="603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6.5" customHeight="1">
      <c r="A31" s="872" t="s">
        <v>2359</v>
      </c>
      <c r="B31" s="871"/>
      <c r="C31" s="300"/>
      <c r="D31" s="671"/>
      <c r="E31" s="296"/>
      <c r="F31" s="603"/>
      <c r="G31" s="603"/>
      <c r="H31" s="603"/>
      <c r="I31" s="603"/>
      <c r="J31" s="603"/>
      <c r="K31" s="603"/>
      <c r="L31" s="603"/>
      <c r="M31" s="603"/>
      <c r="O31" s="603"/>
      <c r="P31" s="603"/>
      <c r="Q31" s="603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6.5" customHeight="1">
      <c r="A32" s="603" t="s">
        <v>2358</v>
      </c>
      <c r="B32" s="603"/>
      <c r="C32" s="300"/>
      <c r="D32" s="671"/>
      <c r="E32" s="210"/>
      <c r="F32" s="603"/>
      <c r="G32" s="603"/>
      <c r="H32" s="603"/>
      <c r="I32" s="603"/>
      <c r="J32" s="603"/>
      <c r="K32" s="603"/>
      <c r="L32" s="603"/>
      <c r="M32" s="603"/>
      <c r="O32" s="603"/>
      <c r="P32" s="603"/>
      <c r="Q32" s="603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6.5" customHeight="1">
      <c r="A33" s="881" t="s">
        <v>191</v>
      </c>
      <c r="B33" s="603"/>
      <c r="C33" s="300"/>
      <c r="D33" s="671"/>
      <c r="E33" s="607" t="s">
        <v>3689</v>
      </c>
      <c r="F33" s="603" t="s">
        <v>145</v>
      </c>
      <c r="G33" s="603">
        <v>7500</v>
      </c>
      <c r="H33" s="603"/>
      <c r="I33" s="603"/>
      <c r="J33" s="603"/>
      <c r="K33" s="603"/>
      <c r="L33" s="603"/>
      <c r="M33" s="603"/>
      <c r="O33" s="603"/>
      <c r="P33" s="603"/>
      <c r="Q33" s="603">
        <f t="shared" si="0"/>
        <v>7500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6.5" customHeight="1">
      <c r="A34" s="882" t="s">
        <v>172</v>
      </c>
      <c r="B34" s="871"/>
      <c r="C34" s="300"/>
      <c r="D34" s="880">
        <v>20760</v>
      </c>
      <c r="E34" s="883"/>
      <c r="F34" s="603"/>
      <c r="G34" s="603"/>
      <c r="H34" s="603"/>
      <c r="I34" s="603"/>
      <c r="J34" s="603"/>
      <c r="K34" s="603"/>
      <c r="L34" s="603"/>
      <c r="M34" s="603"/>
      <c r="O34" s="603"/>
      <c r="P34" s="603"/>
      <c r="Q34" s="603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571"/>
      <c r="AE34" s="571"/>
      <c r="AF34" s="571"/>
      <c r="AG34" s="571"/>
      <c r="AH34" s="571">
        <f>SUM(AH15:AH33)</f>
        <v>0</v>
      </c>
      <c r="AI34" s="571"/>
    </row>
    <row r="35" spans="1:35" ht="16.5" customHeight="1">
      <c r="A35" s="878" t="s">
        <v>173</v>
      </c>
      <c r="B35" s="871"/>
      <c r="C35" s="300"/>
      <c r="D35" s="671"/>
      <c r="E35" s="209" t="s">
        <v>3847</v>
      </c>
      <c r="F35" s="603"/>
      <c r="G35" s="603"/>
      <c r="H35" s="603"/>
      <c r="I35" s="603"/>
      <c r="J35" s="603"/>
      <c r="K35" s="603"/>
      <c r="L35" s="603"/>
      <c r="M35" s="603"/>
      <c r="O35" s="603"/>
      <c r="P35" s="603"/>
      <c r="Q35" s="603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3"/>
      <c r="AE35" s="573"/>
      <c r="AF35" s="573"/>
      <c r="AG35" s="573"/>
      <c r="AH35" s="573"/>
      <c r="AI35" s="573"/>
    </row>
    <row r="36" spans="1:35" ht="16.5" customHeight="1">
      <c r="A36" s="603"/>
      <c r="B36" s="871"/>
      <c r="C36" s="300"/>
      <c r="D36" s="671"/>
      <c r="E36" s="209" t="s">
        <v>3848</v>
      </c>
      <c r="F36" s="603"/>
      <c r="G36" s="603"/>
      <c r="H36" s="603"/>
      <c r="I36" s="603"/>
      <c r="J36" s="603"/>
      <c r="K36" s="603"/>
      <c r="L36" s="603"/>
      <c r="M36" s="603"/>
      <c r="O36" s="603"/>
      <c r="P36" s="603"/>
      <c r="Q36" s="603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 ht="16.5" customHeight="1">
      <c r="A37" s="604" t="s">
        <v>2356</v>
      </c>
      <c r="B37" s="871"/>
      <c r="C37" s="300"/>
      <c r="D37" s="671"/>
      <c r="E37" s="607"/>
      <c r="F37" s="603"/>
      <c r="G37" s="603"/>
      <c r="H37" s="603"/>
      <c r="I37" s="603"/>
      <c r="J37" s="603"/>
      <c r="K37" s="603"/>
      <c r="L37" s="603"/>
      <c r="M37" s="603"/>
      <c r="O37" s="603"/>
      <c r="P37" s="603"/>
      <c r="Q37" s="603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6.5" customHeight="1">
      <c r="A38" s="604" t="s">
        <v>2354</v>
      </c>
      <c r="B38" s="871"/>
      <c r="C38" s="300"/>
      <c r="D38" s="880">
        <v>20760</v>
      </c>
      <c r="E38" s="296"/>
      <c r="F38" s="603" t="s">
        <v>2357</v>
      </c>
      <c r="G38" s="603"/>
      <c r="H38" s="603"/>
      <c r="I38" s="671"/>
      <c r="J38" s="603"/>
      <c r="K38" s="603"/>
      <c r="L38" s="603"/>
      <c r="M38" s="603"/>
      <c r="O38" s="603"/>
      <c r="P38" s="603"/>
      <c r="Q38" s="603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6.5" customHeight="1">
      <c r="A39" s="603" t="s">
        <v>2355</v>
      </c>
      <c r="B39" s="871"/>
      <c r="C39" s="671" t="s">
        <v>174</v>
      </c>
      <c r="D39" s="671"/>
      <c r="E39" s="884" t="s">
        <v>175</v>
      </c>
      <c r="F39" s="603" t="s">
        <v>2360</v>
      </c>
      <c r="G39" s="603"/>
      <c r="H39" s="603"/>
      <c r="I39" s="603"/>
      <c r="J39" s="603"/>
      <c r="K39" s="603"/>
      <c r="L39" s="603"/>
      <c r="M39" s="603"/>
      <c r="O39" s="603"/>
      <c r="P39" s="603"/>
      <c r="Q39" s="603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78"/>
      <c r="AE39" s="78"/>
      <c r="AF39" s="78"/>
      <c r="AG39" s="78"/>
      <c r="AH39" s="78"/>
      <c r="AI39" s="78"/>
    </row>
    <row r="40" spans="1:35" ht="16.5" customHeight="1">
      <c r="A40" s="881" t="s">
        <v>2353</v>
      </c>
      <c r="B40" s="871"/>
      <c r="C40" s="671" t="s">
        <v>178</v>
      </c>
      <c r="D40" s="671"/>
      <c r="E40" s="884" t="s">
        <v>179</v>
      </c>
      <c r="F40" s="603"/>
      <c r="G40" s="603"/>
      <c r="H40" s="603"/>
      <c r="I40" s="603"/>
      <c r="J40" s="603"/>
      <c r="K40" s="603"/>
      <c r="L40" s="603"/>
      <c r="M40" s="603"/>
      <c r="O40" s="603"/>
      <c r="P40" s="603"/>
      <c r="Q40" s="603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223"/>
      <c r="AE40" s="223"/>
      <c r="AF40" s="223"/>
      <c r="AG40" s="223"/>
      <c r="AH40" s="223"/>
      <c r="AI40" s="223"/>
    </row>
    <row r="41" spans="1:35" ht="16.5" customHeight="1">
      <c r="A41" s="603"/>
      <c r="B41" s="871"/>
      <c r="C41" s="671"/>
      <c r="D41" s="671"/>
      <c r="E41" s="884" t="s">
        <v>182</v>
      </c>
      <c r="F41" s="885" t="s">
        <v>2368</v>
      </c>
      <c r="G41" s="603"/>
      <c r="H41" s="885"/>
      <c r="I41" s="603"/>
      <c r="J41" s="603"/>
      <c r="K41" s="603"/>
      <c r="L41" s="603"/>
      <c r="M41" s="603"/>
      <c r="O41" s="603"/>
      <c r="P41" s="603"/>
      <c r="Q41" s="603">
        <f t="shared" si="0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6.5" customHeight="1">
      <c r="A42" s="882"/>
      <c r="B42" s="871"/>
      <c r="C42" s="671"/>
      <c r="D42" s="671"/>
      <c r="E42" s="884" t="s">
        <v>185</v>
      </c>
      <c r="F42" s="603"/>
      <c r="G42" s="603"/>
      <c r="H42" s="603"/>
      <c r="I42" s="603"/>
      <c r="J42" s="603"/>
      <c r="K42" s="603"/>
      <c r="L42" s="603"/>
      <c r="M42" s="603"/>
      <c r="O42" s="603"/>
      <c r="P42" s="603"/>
      <c r="Q42" s="603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6.5" customHeight="1">
      <c r="A43" s="882"/>
      <c r="B43" s="871"/>
      <c r="C43" s="671"/>
      <c r="D43" s="671"/>
      <c r="E43" s="884" t="s">
        <v>188</v>
      </c>
      <c r="F43" s="603"/>
      <c r="G43" s="603"/>
      <c r="H43" s="603"/>
      <c r="I43" s="603"/>
      <c r="J43" s="603"/>
      <c r="K43" s="603"/>
      <c r="L43" s="603"/>
      <c r="M43" s="603"/>
      <c r="O43" s="603"/>
      <c r="P43" s="603"/>
      <c r="Q43" s="603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6.5" customHeight="1">
      <c r="A44" s="882"/>
      <c r="B44" s="871"/>
      <c r="C44" s="671"/>
      <c r="D44" s="671"/>
      <c r="E44" s="884" t="s">
        <v>189</v>
      </c>
      <c r="F44" s="603"/>
      <c r="G44" s="603"/>
      <c r="H44" s="603"/>
      <c r="I44" s="603"/>
      <c r="J44" s="603"/>
      <c r="K44" s="603"/>
      <c r="L44" s="603"/>
      <c r="M44" s="603"/>
      <c r="O44" s="603"/>
      <c r="P44" s="603"/>
      <c r="Q44" s="603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6.5" customHeight="1">
      <c r="A45" s="886" t="s">
        <v>2350</v>
      </c>
      <c r="B45" s="871"/>
      <c r="C45" s="671"/>
      <c r="D45" s="671"/>
      <c r="E45" s="887" t="s">
        <v>190</v>
      </c>
      <c r="F45" s="603"/>
      <c r="G45" s="603"/>
      <c r="H45" s="603"/>
      <c r="I45" s="603"/>
      <c r="J45" s="603"/>
      <c r="K45" s="603"/>
      <c r="L45" s="603"/>
      <c r="M45" s="603"/>
      <c r="O45" s="603"/>
      <c r="P45" s="603"/>
      <c r="Q45" s="603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6.5" customHeight="1">
      <c r="A46" s="604" t="s">
        <v>180</v>
      </c>
      <c r="B46" s="871"/>
      <c r="C46" s="671" t="s">
        <v>181</v>
      </c>
      <c r="D46" s="671"/>
      <c r="E46" s="603"/>
      <c r="F46" s="603"/>
      <c r="G46" s="603"/>
      <c r="H46" s="603"/>
      <c r="I46" s="603"/>
      <c r="J46" s="603"/>
      <c r="K46" s="603"/>
      <c r="L46" s="603"/>
      <c r="M46" s="603"/>
      <c r="O46" s="603"/>
      <c r="P46" s="603"/>
      <c r="Q46" s="603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6.5" customHeight="1">
      <c r="A47" s="604" t="s">
        <v>183</v>
      </c>
      <c r="B47" s="871"/>
      <c r="C47" s="671" t="s">
        <v>184</v>
      </c>
      <c r="D47" s="671"/>
      <c r="E47" s="603"/>
      <c r="F47" s="603"/>
      <c r="G47" s="603"/>
      <c r="H47" s="603"/>
      <c r="I47" s="603"/>
      <c r="J47" s="603"/>
      <c r="K47" s="603"/>
      <c r="L47" s="603"/>
      <c r="M47" s="603"/>
      <c r="O47" s="603"/>
      <c r="P47" s="603"/>
      <c r="Q47" s="603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6.5" customHeight="1">
      <c r="A48" s="872" t="s">
        <v>186</v>
      </c>
      <c r="B48" s="871"/>
      <c r="C48" s="671" t="s">
        <v>187</v>
      </c>
      <c r="D48" s="671"/>
      <c r="E48" s="603"/>
      <c r="F48" s="603"/>
      <c r="G48" s="603"/>
      <c r="H48" s="603"/>
      <c r="I48" s="603"/>
      <c r="J48" s="603"/>
      <c r="K48" s="603"/>
      <c r="L48" s="603"/>
      <c r="M48" s="603"/>
      <c r="O48" s="603"/>
      <c r="P48" s="603"/>
      <c r="Q48" s="603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6.5" customHeight="1">
      <c r="A49" s="603"/>
      <c r="B49" s="603"/>
      <c r="C49" s="603"/>
      <c r="D49" s="671"/>
      <c r="E49" s="296"/>
      <c r="F49" s="603"/>
      <c r="G49" s="603"/>
      <c r="H49" s="603"/>
      <c r="I49" s="603"/>
      <c r="J49" s="603"/>
      <c r="K49" s="603"/>
      <c r="L49" s="603"/>
      <c r="M49" s="603"/>
      <c r="O49" s="603"/>
      <c r="P49" s="603"/>
      <c r="Q49" s="603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6.5" customHeight="1">
      <c r="A50" s="603"/>
      <c r="B50" s="603"/>
      <c r="C50" s="603"/>
      <c r="D50" s="671"/>
      <c r="E50" s="296"/>
      <c r="F50" s="603"/>
      <c r="G50" s="603"/>
      <c r="H50" s="603"/>
      <c r="I50" s="603"/>
      <c r="J50" s="603"/>
      <c r="K50" s="603"/>
      <c r="L50" s="603"/>
      <c r="M50" s="603"/>
      <c r="O50" s="603"/>
      <c r="P50" s="603"/>
      <c r="Q50" s="603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6.5" customHeight="1">
      <c r="A51" s="603"/>
      <c r="B51" s="603"/>
      <c r="C51" s="603"/>
      <c r="D51" s="671"/>
      <c r="E51" s="296"/>
      <c r="F51" s="603"/>
      <c r="G51" s="603"/>
      <c r="H51" s="603"/>
      <c r="I51" s="603"/>
      <c r="J51" s="603"/>
      <c r="K51" s="603"/>
      <c r="L51" s="603"/>
      <c r="M51" s="603"/>
      <c r="O51" s="603"/>
      <c r="P51" s="603"/>
      <c r="Q51" s="603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6.5" customHeight="1">
      <c r="A52" s="603"/>
      <c r="B52" s="603"/>
      <c r="C52" s="603"/>
      <c r="D52" s="671"/>
      <c r="E52" s="296"/>
      <c r="F52" s="603"/>
      <c r="G52" s="603"/>
      <c r="H52" s="603"/>
      <c r="I52" s="603"/>
      <c r="J52" s="603"/>
      <c r="K52" s="603"/>
      <c r="L52" s="603"/>
      <c r="M52" s="603"/>
      <c r="O52" s="603"/>
      <c r="P52" s="603"/>
      <c r="Q52" s="603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6.5" customHeight="1">
      <c r="A53" s="603"/>
      <c r="B53" s="603"/>
      <c r="C53" s="603"/>
      <c r="D53" s="671"/>
      <c r="E53" s="296"/>
      <c r="F53" s="603"/>
      <c r="G53" s="603"/>
      <c r="H53" s="603"/>
      <c r="I53" s="603"/>
      <c r="J53" s="603"/>
      <c r="K53" s="603"/>
      <c r="L53" s="603"/>
      <c r="M53" s="603"/>
      <c r="O53" s="603"/>
      <c r="P53" s="603"/>
      <c r="Q53" s="603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6.5" customHeight="1">
      <c r="A54" s="603"/>
      <c r="B54" s="603"/>
      <c r="C54" s="603"/>
      <c r="D54" s="671"/>
      <c r="E54" s="296"/>
      <c r="F54" s="603"/>
      <c r="G54" s="603"/>
      <c r="H54" s="603"/>
      <c r="I54" s="603"/>
      <c r="J54" s="603"/>
      <c r="K54" s="603"/>
      <c r="L54" s="603"/>
      <c r="M54" s="603"/>
      <c r="O54" s="603"/>
      <c r="P54" s="603"/>
      <c r="Q54" s="603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s="809" customFormat="1" ht="16.5" customHeight="1">
      <c r="A55" s="1953" t="s">
        <v>934</v>
      </c>
      <c r="B55" s="1953"/>
      <c r="C55" s="1953"/>
      <c r="D55" s="1953"/>
      <c r="E55" s="888">
        <f>Q55</f>
        <v>7500</v>
      </c>
      <c r="F55" s="889"/>
      <c r="G55" s="890">
        <f>SUM(G13:G49)</f>
        <v>7500</v>
      </c>
      <c r="H55" s="890">
        <f t="shared" ref="H55:P55" si="1">SUM(H13:H49)</f>
        <v>0</v>
      </c>
      <c r="I55" s="890">
        <f t="shared" si="1"/>
        <v>0</v>
      </c>
      <c r="J55" s="890">
        <f t="shared" si="1"/>
        <v>0</v>
      </c>
      <c r="K55" s="890">
        <f t="shared" si="1"/>
        <v>0</v>
      </c>
      <c r="L55" s="890">
        <f t="shared" si="1"/>
        <v>0</v>
      </c>
      <c r="M55" s="890">
        <f t="shared" si="1"/>
        <v>0</v>
      </c>
      <c r="N55" s="890">
        <f t="shared" si="1"/>
        <v>0</v>
      </c>
      <c r="O55" s="890">
        <f t="shared" si="1"/>
        <v>0</v>
      </c>
      <c r="P55" s="890">
        <f t="shared" si="1"/>
        <v>0</v>
      </c>
      <c r="Q55" s="603">
        <f t="shared" si="0"/>
        <v>7500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s="809" customFormat="1" ht="16.5" customHeight="1">
      <c r="A56" s="891"/>
      <c r="B56" s="891"/>
      <c r="C56" s="891"/>
      <c r="D56" s="891"/>
      <c r="E56" s="892"/>
      <c r="F56" s="893"/>
      <c r="G56" s="893"/>
      <c r="H56" s="893"/>
      <c r="I56" s="805"/>
      <c r="J56" s="805"/>
      <c r="K56" s="805"/>
      <c r="L56" s="805"/>
      <c r="M56" s="805"/>
      <c r="N56" s="805"/>
      <c r="O56" s="805"/>
      <c r="P56" s="805"/>
      <c r="Q56" s="805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380"/>
      <c r="AE56" s="380"/>
      <c r="AF56" s="380"/>
      <c r="AG56" s="380"/>
      <c r="AH56" s="380"/>
      <c r="AI56" s="380"/>
    </row>
    <row r="57" spans="1:35" s="62" customFormat="1" ht="16.5" customHeight="1">
      <c r="A57" s="581" t="s">
        <v>818</v>
      </c>
      <c r="B57" s="1952" t="s">
        <v>779</v>
      </c>
      <c r="C57" s="1952"/>
      <c r="D57" s="1952"/>
      <c r="F57" s="348"/>
      <c r="I57" s="348" t="s">
        <v>780</v>
      </c>
      <c r="J57" s="581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380"/>
      <c r="AE57" s="380"/>
      <c r="AF57" s="380"/>
      <c r="AG57" s="380"/>
      <c r="AH57" s="380"/>
      <c r="AI57" s="380"/>
    </row>
    <row r="58" spans="1:35" s="62" customFormat="1" ht="16.5" customHeight="1">
      <c r="A58" s="349" t="s">
        <v>819</v>
      </c>
      <c r="B58" s="349"/>
      <c r="C58" s="349"/>
      <c r="E58" s="583" t="s">
        <v>3357</v>
      </c>
      <c r="F58" s="348"/>
      <c r="J58" s="348" t="s">
        <v>3354</v>
      </c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380"/>
      <c r="AE58" s="380"/>
      <c r="AF58" s="380"/>
      <c r="AG58" s="380"/>
      <c r="AH58" s="380"/>
      <c r="AI58" s="380"/>
    </row>
    <row r="59" spans="1:35" s="62" customFormat="1" ht="16.5" customHeight="1">
      <c r="A59" s="349" t="s">
        <v>821</v>
      </c>
      <c r="B59" s="349"/>
      <c r="C59" s="349"/>
      <c r="E59" s="348" t="s">
        <v>3353</v>
      </c>
      <c r="F59" s="348"/>
      <c r="J59" s="348" t="s">
        <v>2566</v>
      </c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380"/>
      <c r="AE59" s="380"/>
      <c r="AF59" s="380"/>
      <c r="AG59" s="380"/>
      <c r="AH59" s="380"/>
      <c r="AI59" s="380"/>
    </row>
    <row r="60" spans="1:35" s="143" customFormat="1" ht="16.5" customHeight="1">
      <c r="C60" s="584"/>
      <c r="E60" s="585" t="s">
        <v>3356</v>
      </c>
      <c r="F60" s="584"/>
      <c r="I60" s="584"/>
      <c r="J60" s="585" t="s">
        <v>3355</v>
      </c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380"/>
      <c r="AE60" s="380"/>
      <c r="AF60" s="380"/>
      <c r="AG60" s="380"/>
      <c r="AH60" s="380"/>
      <c r="AI60" s="380"/>
    </row>
  </sheetData>
  <mergeCells count="10">
    <mergeCell ref="A1:O1"/>
    <mergeCell ref="B57:D57"/>
    <mergeCell ref="R11:AC11"/>
    <mergeCell ref="AD11:AI11"/>
    <mergeCell ref="A55:D55"/>
    <mergeCell ref="A11:A12"/>
    <mergeCell ref="B11:C11"/>
    <mergeCell ref="D11:D12"/>
    <mergeCell ref="E11:E12"/>
    <mergeCell ref="F11:F12"/>
  </mergeCells>
  <pageMargins left="0.6875" right="0.23622047244094491" top="0.59055118110236227" bottom="0.16666666666666666" header="0.31496062992125984" footer="0.31496062992125984"/>
  <pageSetup paperSize="9" orientation="landscape" horizontalDpi="4294967293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AI72"/>
  <sheetViews>
    <sheetView view="pageLayout" topLeftCell="A19" zoomScaleNormal="110" workbookViewId="0">
      <selection activeCell="E26" sqref="E26"/>
    </sheetView>
  </sheetViews>
  <sheetFormatPr defaultRowHeight="15" customHeight="1"/>
  <cols>
    <col min="1" max="1" width="35.625" style="895" customWidth="1"/>
    <col min="2" max="2" width="22" style="895" hidden="1" customWidth="1"/>
    <col min="3" max="3" width="19.625" style="895" hidden="1" customWidth="1"/>
    <col min="4" max="4" width="10" style="895" customWidth="1"/>
    <col min="5" max="5" width="18.25" style="895" customWidth="1"/>
    <col min="6" max="6" width="8.625" style="900" customWidth="1"/>
    <col min="7" max="7" width="6.125" style="900" customWidth="1"/>
    <col min="8" max="8" width="4.875" style="900" customWidth="1"/>
    <col min="9" max="9" width="4.75" style="895" customWidth="1"/>
    <col min="10" max="10" width="4.875" style="895" customWidth="1"/>
    <col min="11" max="11" width="6.375" style="895" customWidth="1"/>
    <col min="12" max="12" width="4.625" style="895" customWidth="1"/>
    <col min="13" max="13" width="3" style="895" customWidth="1"/>
    <col min="14" max="14" width="4.75" style="895" customWidth="1"/>
    <col min="15" max="15" width="4.875" style="895" customWidth="1"/>
    <col min="16" max="16" width="4.625" style="895" customWidth="1"/>
    <col min="17" max="17" width="6.75" style="895" customWidth="1"/>
    <col min="18" max="29" width="3.875" style="256" customWidth="1"/>
    <col min="30" max="33" width="16.375" style="380" customWidth="1"/>
    <col min="34" max="35" width="9" style="380"/>
    <col min="36" max="16384" width="9" style="895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5" customHeight="1">
      <c r="A2" s="544" t="s">
        <v>0</v>
      </c>
      <c r="C2" s="557"/>
      <c r="D2" s="130" t="s">
        <v>1</v>
      </c>
      <c r="E2" s="896"/>
      <c r="F2" s="546"/>
      <c r="G2" s="546"/>
      <c r="H2" s="546"/>
      <c r="I2" s="796"/>
      <c r="J2" s="796"/>
      <c r="K2" s="796"/>
      <c r="L2" s="796"/>
      <c r="M2" s="796"/>
      <c r="N2" s="796"/>
      <c r="O2" s="796"/>
      <c r="P2" s="796"/>
      <c r="Q2" s="796"/>
      <c r="AD2" s="81"/>
      <c r="AE2" s="81"/>
      <c r="AF2" s="81"/>
      <c r="AG2" s="81"/>
      <c r="AH2" s="81"/>
      <c r="AI2" s="81"/>
    </row>
    <row r="3" spans="1:35" ht="15" customHeight="1">
      <c r="A3" s="544" t="s">
        <v>2</v>
      </c>
      <c r="C3" s="546"/>
      <c r="D3" s="130" t="s">
        <v>3</v>
      </c>
      <c r="E3" s="896"/>
      <c r="F3" s="546"/>
      <c r="G3" s="546"/>
      <c r="H3" s="546"/>
      <c r="AD3" s="81"/>
      <c r="AE3" s="81"/>
      <c r="AF3" s="81"/>
      <c r="AG3" s="81"/>
      <c r="AH3" s="81"/>
      <c r="AI3" s="81"/>
    </row>
    <row r="4" spans="1:35" ht="15" customHeight="1">
      <c r="A4" s="544" t="s">
        <v>4</v>
      </c>
      <c r="C4" s="897"/>
      <c r="D4" s="798" t="s">
        <v>49</v>
      </c>
      <c r="E4" s="896"/>
      <c r="F4" s="546"/>
      <c r="G4" s="546"/>
      <c r="H4" s="546"/>
      <c r="AD4" s="81"/>
      <c r="AE4" s="81"/>
      <c r="AF4" s="81"/>
      <c r="AG4" s="81"/>
      <c r="AH4" s="81"/>
      <c r="AI4" s="81"/>
    </row>
    <row r="5" spans="1:35" ht="15" customHeight="1">
      <c r="A5" s="544" t="s">
        <v>7</v>
      </c>
      <c r="C5" s="546"/>
      <c r="D5" s="133" t="s">
        <v>8</v>
      </c>
      <c r="E5" s="896"/>
      <c r="F5" s="546"/>
      <c r="G5" s="546"/>
      <c r="H5" s="304"/>
      <c r="I5" s="550"/>
      <c r="J5" s="550"/>
      <c r="AD5" s="549"/>
      <c r="AE5" s="549"/>
      <c r="AF5" s="549"/>
      <c r="AG5" s="549"/>
      <c r="AH5" s="549"/>
      <c r="AI5" s="549"/>
    </row>
    <row r="6" spans="1:35" ht="15" customHeight="1">
      <c r="A6" s="553" t="s">
        <v>9</v>
      </c>
      <c r="B6" s="81"/>
      <c r="C6" s="800"/>
      <c r="D6" s="898" t="s">
        <v>17</v>
      </c>
      <c r="E6" s="555" t="s">
        <v>50</v>
      </c>
      <c r="F6" s="546"/>
      <c r="G6" s="546"/>
      <c r="H6" s="552"/>
      <c r="I6" s="550"/>
      <c r="J6" s="550"/>
      <c r="AD6" s="549"/>
      <c r="AE6" s="549"/>
      <c r="AF6" s="549"/>
      <c r="AG6" s="549"/>
      <c r="AH6" s="549"/>
      <c r="AI6" s="549"/>
    </row>
    <row r="7" spans="1:35" ht="15" customHeight="1">
      <c r="A7" s="553"/>
      <c r="B7" s="555"/>
      <c r="C7" s="800"/>
      <c r="D7" s="898" t="s">
        <v>18</v>
      </c>
      <c r="E7" s="899" t="s">
        <v>1811</v>
      </c>
      <c r="F7" s="546"/>
      <c r="G7" s="899" t="s">
        <v>1812</v>
      </c>
      <c r="I7" s="550"/>
      <c r="J7" s="550"/>
      <c r="AD7" s="549"/>
      <c r="AE7" s="549"/>
      <c r="AF7" s="549"/>
      <c r="AG7" s="549"/>
      <c r="AH7" s="549"/>
      <c r="AI7" s="549"/>
    </row>
    <row r="8" spans="1:35" s="903" customFormat="1" ht="15" customHeight="1">
      <c r="A8" s="544" t="s">
        <v>11</v>
      </c>
      <c r="B8" s="547" t="s">
        <v>2584</v>
      </c>
      <c r="C8" s="546"/>
      <c r="D8" s="901" t="s">
        <v>2583</v>
      </c>
      <c r="E8" s="896"/>
      <c r="F8" s="902"/>
      <c r="G8" s="902"/>
      <c r="H8" s="902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ht="15" customHeight="1">
      <c r="A9" s="2002" t="s">
        <v>12</v>
      </c>
      <c r="B9" s="2003" t="s">
        <v>13</v>
      </c>
      <c r="C9" s="2003"/>
      <c r="D9" s="2004" t="s">
        <v>14</v>
      </c>
      <c r="E9" s="2003" t="s">
        <v>15</v>
      </c>
      <c r="F9" s="2003" t="s">
        <v>16</v>
      </c>
      <c r="G9" s="1963" t="s">
        <v>959</v>
      </c>
      <c r="H9" s="1963"/>
      <c r="I9" s="1963"/>
      <c r="J9" s="1963"/>
      <c r="K9" s="1963"/>
      <c r="L9" s="1963"/>
      <c r="M9" s="1963"/>
      <c r="N9" s="1963"/>
      <c r="O9" s="1963"/>
      <c r="P9" s="1963"/>
      <c r="Q9" s="1963"/>
      <c r="R9" s="1960" t="s">
        <v>3361</v>
      </c>
      <c r="S9" s="1960"/>
      <c r="T9" s="1960"/>
      <c r="U9" s="1960"/>
      <c r="V9" s="1960"/>
      <c r="W9" s="1960"/>
      <c r="X9" s="1960"/>
      <c r="Y9" s="1960"/>
      <c r="Z9" s="1960"/>
      <c r="AA9" s="1960"/>
      <c r="AB9" s="1960"/>
      <c r="AC9" s="1960"/>
      <c r="AD9" s="1936" t="s">
        <v>1934</v>
      </c>
      <c r="AE9" s="1936"/>
      <c r="AF9" s="1936"/>
      <c r="AG9" s="1936"/>
      <c r="AH9" s="1936"/>
      <c r="AI9" s="1936"/>
    </row>
    <row r="10" spans="1:35" ht="15" customHeight="1">
      <c r="A10" s="1979"/>
      <c r="B10" s="562" t="s">
        <v>17</v>
      </c>
      <c r="C10" s="562" t="s">
        <v>18</v>
      </c>
      <c r="D10" s="2005"/>
      <c r="E10" s="2003"/>
      <c r="F10" s="2003"/>
      <c r="G10" s="56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564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</row>
    <row r="11" spans="1:35" ht="15" customHeight="1">
      <c r="A11" s="141" t="s">
        <v>2583</v>
      </c>
      <c r="B11" s="139"/>
      <c r="C11" s="139"/>
      <c r="D11" s="139"/>
      <c r="E11" s="904"/>
      <c r="F11" s="139" t="s">
        <v>51</v>
      </c>
      <c r="G11" s="86"/>
      <c r="H11" s="139"/>
      <c r="I11" s="86">
        <v>0</v>
      </c>
      <c r="J11" s="86"/>
      <c r="K11" s="86"/>
      <c r="L11" s="86"/>
      <c r="M11" s="86"/>
      <c r="N11" s="86"/>
      <c r="O11" s="86"/>
      <c r="P11" s="86"/>
      <c r="Q11" s="86">
        <f>SUM(G11:P11)</f>
        <v>0</v>
      </c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905"/>
      <c r="AE11" s="905"/>
      <c r="AF11" s="905"/>
      <c r="AG11" s="905"/>
      <c r="AH11" s="905"/>
      <c r="AI11" s="905"/>
    </row>
    <row r="12" spans="1:35" s="903" customFormat="1" ht="15" customHeight="1">
      <c r="A12" s="906" t="s">
        <v>2320</v>
      </c>
      <c r="B12" s="140"/>
      <c r="C12" s="140"/>
      <c r="D12" s="140"/>
      <c r="E12" s="140"/>
      <c r="F12" s="139" t="s">
        <v>52</v>
      </c>
      <c r="G12" s="89"/>
      <c r="H12" s="139"/>
      <c r="I12" s="89"/>
      <c r="J12" s="89"/>
      <c r="K12" s="89"/>
      <c r="L12" s="89"/>
      <c r="M12" s="89"/>
      <c r="N12" s="89"/>
      <c r="O12" s="89"/>
      <c r="P12" s="89"/>
      <c r="Q12" s="86">
        <f t="shared" ref="Q12:Q58" si="0">SUM(G12:P12)</f>
        <v>0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</row>
    <row r="13" spans="1:35" s="907" customFormat="1" ht="15" customHeight="1">
      <c r="A13" s="137" t="s">
        <v>66</v>
      </c>
      <c r="B13" s="608" t="s">
        <v>67</v>
      </c>
      <c r="C13" s="608" t="s">
        <v>68</v>
      </c>
      <c r="D13" s="608" t="s">
        <v>69</v>
      </c>
      <c r="E13" s="137" t="s">
        <v>3846</v>
      </c>
      <c r="F13" s="613" t="s">
        <v>119</v>
      </c>
      <c r="G13" s="208"/>
      <c r="H13" s="613"/>
      <c r="I13" s="570"/>
      <c r="J13" s="208"/>
      <c r="K13" s="208"/>
      <c r="L13" s="208"/>
      <c r="M13" s="208"/>
      <c r="N13" s="208"/>
      <c r="O13" s="208"/>
      <c r="P13" s="208"/>
      <c r="Q13" s="86">
        <f t="shared" si="0"/>
        <v>0</v>
      </c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</row>
    <row r="14" spans="1:35" s="907" customFormat="1" ht="15" customHeight="1">
      <c r="A14" s="908" t="s">
        <v>70</v>
      </c>
      <c r="B14" s="608" t="s">
        <v>71</v>
      </c>
      <c r="C14" s="608" t="s">
        <v>72</v>
      </c>
      <c r="D14" s="904"/>
      <c r="E14" s="86" t="s">
        <v>76</v>
      </c>
      <c r="F14" s="807" t="s">
        <v>120</v>
      </c>
      <c r="G14" s="208"/>
      <c r="H14" s="807"/>
      <c r="I14" s="570"/>
      <c r="J14" s="208"/>
      <c r="K14" s="208"/>
      <c r="L14" s="208"/>
      <c r="M14" s="208"/>
      <c r="N14" s="208"/>
      <c r="O14" s="208"/>
      <c r="P14" s="208"/>
      <c r="Q14" s="86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ht="15" customHeight="1">
      <c r="A15" s="909" t="s">
        <v>73</v>
      </c>
      <c r="B15" s="139" t="s">
        <v>74</v>
      </c>
      <c r="C15" s="139" t="s">
        <v>75</v>
      </c>
      <c r="D15" s="86"/>
      <c r="E15" s="86" t="s">
        <v>80</v>
      </c>
      <c r="F15" s="139" t="s">
        <v>121</v>
      </c>
      <c r="G15" s="86"/>
      <c r="H15" s="139"/>
      <c r="I15" s="86"/>
      <c r="J15" s="86"/>
      <c r="K15" s="86"/>
      <c r="L15" s="86"/>
      <c r="M15" s="86"/>
      <c r="N15" s="86"/>
      <c r="O15" s="86"/>
      <c r="P15" s="86"/>
      <c r="Q15" s="86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ht="15" customHeight="1">
      <c r="A16" s="909" t="s">
        <v>77</v>
      </c>
      <c r="B16" s="139" t="s">
        <v>78</v>
      </c>
      <c r="C16" s="139" t="s">
        <v>79</v>
      </c>
      <c r="D16" s="86"/>
      <c r="E16" s="86" t="s">
        <v>83</v>
      </c>
      <c r="F16" s="139"/>
      <c r="G16" s="86"/>
      <c r="H16" s="139"/>
      <c r="I16" s="86"/>
      <c r="J16" s="86"/>
      <c r="K16" s="86"/>
      <c r="L16" s="86"/>
      <c r="M16" s="86"/>
      <c r="N16" s="86"/>
      <c r="O16" s="86"/>
      <c r="P16" s="86"/>
      <c r="Q16" s="86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5" customHeight="1">
      <c r="A17" s="86"/>
      <c r="B17" s="139" t="s">
        <v>81</v>
      </c>
      <c r="C17" s="139" t="s">
        <v>82</v>
      </c>
      <c r="D17" s="86"/>
      <c r="E17" s="86" t="s">
        <v>84</v>
      </c>
      <c r="F17" s="139"/>
      <c r="G17" s="86"/>
      <c r="H17" s="139"/>
      <c r="I17" s="86"/>
      <c r="J17" s="86"/>
      <c r="K17" s="86"/>
      <c r="L17" s="86"/>
      <c r="M17" s="86"/>
      <c r="N17" s="86"/>
      <c r="O17" s="86"/>
      <c r="P17" s="86"/>
      <c r="Q17" s="86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5" customHeight="1">
      <c r="A18" s="138" t="s">
        <v>89</v>
      </c>
      <c r="B18" s="139" t="s">
        <v>90</v>
      </c>
      <c r="C18" s="139" t="s">
        <v>91</v>
      </c>
      <c r="D18" s="139" t="s">
        <v>92</v>
      </c>
      <c r="E18" s="86"/>
      <c r="F18" s="139"/>
      <c r="G18" s="86"/>
      <c r="H18" s="139"/>
      <c r="I18" s="86"/>
      <c r="J18" s="86"/>
      <c r="K18" s="86"/>
      <c r="L18" s="86"/>
      <c r="M18" s="86"/>
      <c r="N18" s="86"/>
      <c r="O18" s="86"/>
      <c r="P18" s="86"/>
      <c r="Q18" s="86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5" customHeight="1">
      <c r="A19" s="138" t="s">
        <v>95</v>
      </c>
      <c r="B19" s="139" t="s">
        <v>96</v>
      </c>
      <c r="C19" s="139" t="s">
        <v>97</v>
      </c>
      <c r="D19" s="139"/>
      <c r="E19" s="86" t="s">
        <v>2591</v>
      </c>
      <c r="F19" s="139"/>
      <c r="G19" s="86">
        <f>20*200</f>
        <v>4000</v>
      </c>
      <c r="H19" s="139"/>
      <c r="I19" s="86"/>
      <c r="J19" s="86"/>
      <c r="K19" s="86"/>
      <c r="L19" s="86"/>
      <c r="M19" s="86"/>
      <c r="N19" s="86"/>
      <c r="O19" s="86"/>
      <c r="P19" s="86"/>
      <c r="Q19" s="86">
        <f t="shared" si="0"/>
        <v>4000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5" customHeight="1">
      <c r="A20" s="138" t="s">
        <v>99</v>
      </c>
      <c r="B20" s="86"/>
      <c r="C20" s="139" t="s">
        <v>100</v>
      </c>
      <c r="D20" s="86"/>
      <c r="E20" s="86"/>
      <c r="F20" s="139"/>
      <c r="G20" s="86"/>
      <c r="H20" s="139"/>
      <c r="I20" s="86"/>
      <c r="J20" s="86"/>
      <c r="K20" s="86"/>
      <c r="L20" s="86"/>
      <c r="M20" s="86"/>
      <c r="N20" s="86"/>
      <c r="O20" s="86"/>
      <c r="P20" s="86"/>
      <c r="Q20" s="86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s="903" customFormat="1" ht="15" customHeight="1">
      <c r="A21" s="906" t="s">
        <v>2319</v>
      </c>
      <c r="B21" s="140"/>
      <c r="C21" s="140"/>
      <c r="D21" s="140"/>
      <c r="E21" s="140"/>
      <c r="F21" s="140"/>
      <c r="G21" s="89"/>
      <c r="H21" s="140"/>
      <c r="I21" s="89"/>
      <c r="J21" s="89"/>
      <c r="K21" s="89"/>
      <c r="L21" s="89"/>
      <c r="M21" s="89"/>
      <c r="N21" s="89"/>
      <c r="O21" s="89"/>
      <c r="P21" s="89"/>
      <c r="Q21" s="86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s="903" customFormat="1" ht="15" customHeight="1">
      <c r="A22" s="89" t="s">
        <v>1322</v>
      </c>
      <c r="B22" s="140"/>
      <c r="C22" s="140"/>
      <c r="D22" s="140"/>
      <c r="E22" s="140"/>
      <c r="F22" s="140"/>
      <c r="G22" s="89"/>
      <c r="H22" s="140"/>
      <c r="I22" s="89"/>
      <c r="J22" s="89"/>
      <c r="K22" s="89"/>
      <c r="L22" s="89"/>
      <c r="M22" s="89"/>
      <c r="N22" s="89"/>
      <c r="O22" s="89"/>
      <c r="P22" s="89"/>
      <c r="Q22" s="86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s="903" customFormat="1" ht="15" customHeight="1">
      <c r="A23" s="89" t="s">
        <v>3322</v>
      </c>
      <c r="B23" s="140"/>
      <c r="C23" s="140"/>
      <c r="D23" s="140"/>
      <c r="E23" s="140"/>
      <c r="F23" s="140"/>
      <c r="G23" s="89"/>
      <c r="H23" s="140"/>
      <c r="I23" s="89"/>
      <c r="J23" s="89"/>
      <c r="K23" s="89"/>
      <c r="L23" s="89"/>
      <c r="M23" s="89"/>
      <c r="N23" s="89"/>
      <c r="O23" s="89"/>
      <c r="P23" s="89"/>
      <c r="Q23" s="86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s="903" customFormat="1" ht="15" customHeight="1">
      <c r="A24" s="89" t="s">
        <v>2321</v>
      </c>
      <c r="B24" s="140"/>
      <c r="C24" s="140"/>
      <c r="D24" s="140"/>
      <c r="E24" s="140"/>
      <c r="F24" s="140"/>
      <c r="G24" s="89"/>
      <c r="H24" s="140"/>
      <c r="I24" s="89"/>
      <c r="J24" s="89"/>
      <c r="K24" s="89"/>
      <c r="L24" s="89"/>
      <c r="M24" s="89"/>
      <c r="N24" s="89"/>
      <c r="O24" s="89"/>
      <c r="P24" s="89"/>
      <c r="Q24" s="86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903" customFormat="1" ht="15" customHeight="1">
      <c r="A25" s="219" t="s">
        <v>2322</v>
      </c>
      <c r="B25" s="89"/>
      <c r="C25" s="89"/>
      <c r="D25" s="140" t="s">
        <v>54</v>
      </c>
      <c r="E25" s="140"/>
      <c r="F25" s="140"/>
      <c r="G25" s="89"/>
      <c r="H25" s="140"/>
      <c r="I25" s="89"/>
      <c r="J25" s="89"/>
      <c r="K25" s="89"/>
      <c r="L25" s="89"/>
      <c r="M25" s="89"/>
      <c r="N25" s="89"/>
      <c r="O25" s="89"/>
      <c r="P25" s="89"/>
      <c r="Q25" s="86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5" customHeight="1">
      <c r="A26" s="910" t="s">
        <v>58</v>
      </c>
      <c r="B26" s="140" t="s">
        <v>55</v>
      </c>
      <c r="C26" s="140" t="s">
        <v>53</v>
      </c>
      <c r="D26" s="89"/>
      <c r="E26" s="89"/>
      <c r="F26" s="139" t="s">
        <v>57</v>
      </c>
      <c r="G26" s="86"/>
      <c r="H26" s="139"/>
      <c r="I26" s="86"/>
      <c r="J26" s="86"/>
      <c r="K26" s="86"/>
      <c r="L26" s="86"/>
      <c r="M26" s="86"/>
      <c r="N26" s="86"/>
      <c r="O26" s="86"/>
      <c r="P26" s="86"/>
      <c r="Q26" s="86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5" customHeight="1">
      <c r="A27" s="910" t="s">
        <v>1323</v>
      </c>
      <c r="B27" s="140" t="s">
        <v>59</v>
      </c>
      <c r="C27" s="140" t="s">
        <v>56</v>
      </c>
      <c r="D27" s="89"/>
      <c r="E27" s="89"/>
      <c r="F27" s="139"/>
      <c r="G27" s="86"/>
      <c r="H27" s="139"/>
      <c r="I27" s="86"/>
      <c r="J27" s="86"/>
      <c r="K27" s="86"/>
      <c r="L27" s="86"/>
      <c r="M27" s="86"/>
      <c r="N27" s="86"/>
      <c r="O27" s="86"/>
      <c r="P27" s="86"/>
      <c r="Q27" s="86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5" customHeight="1">
      <c r="A28" s="220" t="s">
        <v>63</v>
      </c>
      <c r="B28" s="140" t="s">
        <v>60</v>
      </c>
      <c r="C28" s="140"/>
      <c r="D28" s="89"/>
      <c r="E28" s="89"/>
      <c r="F28" s="139"/>
      <c r="G28" s="86"/>
      <c r="H28" s="139"/>
      <c r="I28" s="86"/>
      <c r="J28" s="86"/>
      <c r="K28" s="86"/>
      <c r="L28" s="86"/>
      <c r="M28" s="86"/>
      <c r="N28" s="86"/>
      <c r="O28" s="86"/>
      <c r="P28" s="86"/>
      <c r="Q28" s="86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5" customHeight="1">
      <c r="A29" s="911" t="s">
        <v>64</v>
      </c>
      <c r="B29" s="140" t="s">
        <v>62</v>
      </c>
      <c r="C29" s="140" t="s">
        <v>61</v>
      </c>
      <c r="D29" s="89"/>
      <c r="E29" s="89" t="s">
        <v>3690</v>
      </c>
      <c r="F29" s="139"/>
      <c r="G29" s="86"/>
      <c r="H29" s="139"/>
      <c r="I29" s="86"/>
      <c r="J29" s="86"/>
      <c r="K29" s="86"/>
      <c r="L29" s="86"/>
      <c r="M29" s="86"/>
      <c r="N29" s="86"/>
      <c r="O29" s="86"/>
      <c r="P29" s="86"/>
      <c r="Q29" s="86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5" customHeight="1">
      <c r="A30" s="220" t="s">
        <v>65</v>
      </c>
      <c r="B30" s="89"/>
      <c r="C30" s="89"/>
      <c r="D30" s="89"/>
      <c r="E30" s="208" t="s">
        <v>86</v>
      </c>
      <c r="F30" s="140"/>
      <c r="G30" s="86"/>
      <c r="H30" s="140"/>
      <c r="I30" s="86"/>
      <c r="J30" s="86"/>
      <c r="K30" s="86"/>
      <c r="L30" s="86"/>
      <c r="M30" s="86"/>
      <c r="N30" s="86"/>
      <c r="O30" s="86"/>
      <c r="P30" s="86"/>
      <c r="Q30" s="86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5" customHeight="1">
      <c r="A31" s="218" t="s">
        <v>2323</v>
      </c>
      <c r="B31" s="86"/>
      <c r="C31" s="86"/>
      <c r="D31" s="86"/>
      <c r="E31" s="208" t="s">
        <v>88</v>
      </c>
      <c r="F31" s="139"/>
      <c r="G31" s="86"/>
      <c r="H31" s="139"/>
      <c r="I31" s="86"/>
      <c r="J31" s="86"/>
      <c r="K31" s="86"/>
      <c r="L31" s="86"/>
      <c r="M31" s="86"/>
      <c r="N31" s="86"/>
      <c r="O31" s="86"/>
      <c r="P31" s="86"/>
      <c r="Q31" s="86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5" customHeight="1">
      <c r="A32" s="218" t="s">
        <v>85</v>
      </c>
      <c r="B32" s="86"/>
      <c r="C32" s="86"/>
      <c r="D32" s="86"/>
      <c r="E32" s="208" t="s">
        <v>93</v>
      </c>
      <c r="F32" s="139" t="s">
        <v>94</v>
      </c>
      <c r="G32" s="139"/>
      <c r="H32" s="139"/>
      <c r="I32" s="86"/>
      <c r="J32" s="575">
        <f>85*100</f>
        <v>8500</v>
      </c>
      <c r="K32" s="86"/>
      <c r="L32" s="86"/>
      <c r="M32" s="86"/>
      <c r="N32" s="86"/>
      <c r="O32" s="86"/>
      <c r="P32" s="86"/>
      <c r="Q32" s="86">
        <f t="shared" si="0"/>
        <v>8500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5" customHeight="1">
      <c r="A33" s="218" t="s">
        <v>87</v>
      </c>
      <c r="B33" s="86"/>
      <c r="C33" s="86"/>
      <c r="D33" s="86"/>
      <c r="E33" s="208" t="s">
        <v>98</v>
      </c>
      <c r="F33" s="904"/>
      <c r="G33" s="139"/>
      <c r="H33" s="139"/>
      <c r="I33" s="86"/>
      <c r="J33" s="575"/>
      <c r="K33" s="86"/>
      <c r="L33" s="86"/>
      <c r="M33" s="86"/>
      <c r="N33" s="86"/>
      <c r="O33" s="86"/>
      <c r="P33" s="86"/>
      <c r="Q33" s="86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5" customHeight="1">
      <c r="A34" s="218"/>
      <c r="B34" s="86"/>
      <c r="C34" s="86"/>
      <c r="D34" s="86"/>
      <c r="E34" s="208" t="s">
        <v>101</v>
      </c>
      <c r="F34" s="904"/>
      <c r="G34" s="139"/>
      <c r="H34" s="139"/>
      <c r="I34" s="86"/>
      <c r="J34" s="575">
        <v>4000</v>
      </c>
      <c r="K34" s="86"/>
      <c r="L34" s="86"/>
      <c r="M34" s="86"/>
      <c r="N34" s="86"/>
      <c r="O34" s="86"/>
      <c r="P34" s="86"/>
      <c r="Q34" s="86">
        <f t="shared" si="0"/>
        <v>4000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571"/>
      <c r="AE34" s="571"/>
      <c r="AF34" s="571"/>
      <c r="AG34" s="571"/>
      <c r="AH34" s="571">
        <f>SUM(AH15:AH33)</f>
        <v>0</v>
      </c>
      <c r="AI34" s="571"/>
    </row>
    <row r="35" spans="1:35" ht="15" customHeight="1">
      <c r="A35" s="218"/>
      <c r="B35" s="86"/>
      <c r="C35" s="86"/>
      <c r="D35" s="86"/>
      <c r="E35" s="208" t="s">
        <v>103</v>
      </c>
      <c r="F35" s="904"/>
      <c r="G35" s="139"/>
      <c r="H35" s="139"/>
      <c r="I35" s="86"/>
      <c r="J35" s="575"/>
      <c r="K35" s="86"/>
      <c r="L35" s="86"/>
      <c r="M35" s="86"/>
      <c r="N35" s="86"/>
      <c r="O35" s="86"/>
      <c r="P35" s="86"/>
      <c r="Q35" s="86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3"/>
      <c r="AE35" s="573"/>
      <c r="AF35" s="573"/>
      <c r="AG35" s="573"/>
      <c r="AH35" s="573"/>
      <c r="AI35" s="573"/>
    </row>
    <row r="36" spans="1:35" ht="15" customHeight="1">
      <c r="A36" s="218"/>
      <c r="B36" s="86"/>
      <c r="C36" s="86"/>
      <c r="D36" s="86"/>
      <c r="E36" s="208" t="s">
        <v>106</v>
      </c>
      <c r="F36" s="904"/>
      <c r="G36" s="139"/>
      <c r="H36" s="139"/>
      <c r="I36" s="86"/>
      <c r="J36" s="575">
        <f>500</f>
        <v>500</v>
      </c>
      <c r="K36" s="86"/>
      <c r="L36" s="86"/>
      <c r="M36" s="86"/>
      <c r="N36" s="86"/>
      <c r="O36" s="86"/>
      <c r="P36" s="86"/>
      <c r="Q36" s="86">
        <f t="shared" si="0"/>
        <v>500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 ht="15" customHeight="1">
      <c r="A37" s="911" t="s">
        <v>2324</v>
      </c>
      <c r="B37" s="139" t="s">
        <v>102</v>
      </c>
      <c r="C37" s="86"/>
      <c r="D37" s="86"/>
      <c r="E37" s="86"/>
      <c r="F37" s="139" t="s">
        <v>94</v>
      </c>
      <c r="G37" s="86"/>
      <c r="H37" s="139"/>
      <c r="I37" s="86"/>
      <c r="J37" s="86"/>
      <c r="K37" s="86"/>
      <c r="L37" s="86"/>
      <c r="M37" s="86"/>
      <c r="N37" s="86"/>
      <c r="O37" s="86"/>
      <c r="P37" s="86"/>
      <c r="Q37" s="86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5" customHeight="1">
      <c r="A38" s="911" t="s">
        <v>104</v>
      </c>
      <c r="B38" s="139" t="s">
        <v>105</v>
      </c>
      <c r="C38" s="139"/>
      <c r="D38" s="86"/>
      <c r="E38" s="86"/>
      <c r="F38" s="139"/>
      <c r="G38" s="86"/>
      <c r="H38" s="139"/>
      <c r="I38" s="86"/>
      <c r="J38" s="86"/>
      <c r="K38" s="86"/>
      <c r="L38" s="86"/>
      <c r="M38" s="86"/>
      <c r="N38" s="86"/>
      <c r="O38" s="86"/>
      <c r="P38" s="86"/>
      <c r="Q38" s="86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5" customHeight="1">
      <c r="A39" s="911" t="s">
        <v>2325</v>
      </c>
      <c r="B39" s="139"/>
      <c r="C39" s="139"/>
      <c r="D39" s="86"/>
      <c r="E39" s="208"/>
      <c r="F39" s="139"/>
      <c r="G39" s="86"/>
      <c r="H39" s="139"/>
      <c r="I39" s="86"/>
      <c r="J39" s="86"/>
      <c r="K39" s="86"/>
      <c r="L39" s="86"/>
      <c r="M39" s="86"/>
      <c r="N39" s="86"/>
      <c r="O39" s="86"/>
      <c r="P39" s="86"/>
      <c r="Q39" s="86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78"/>
      <c r="AE39" s="78"/>
      <c r="AF39" s="78"/>
      <c r="AG39" s="78"/>
      <c r="AH39" s="78"/>
      <c r="AI39" s="78"/>
    </row>
    <row r="40" spans="1:35" s="913" customFormat="1" ht="15" customHeight="1">
      <c r="A40" s="912" t="s">
        <v>107</v>
      </c>
      <c r="B40" s="613" t="s">
        <v>108</v>
      </c>
      <c r="C40" s="613" t="s">
        <v>109</v>
      </c>
      <c r="D40" s="613" t="s">
        <v>54</v>
      </c>
      <c r="E40" s="210" t="s">
        <v>110</v>
      </c>
      <c r="F40" s="613" t="s">
        <v>111</v>
      </c>
      <c r="G40" s="82"/>
      <c r="H40" s="613"/>
      <c r="I40" s="82"/>
      <c r="J40" s="82"/>
      <c r="K40" s="82"/>
      <c r="L40" s="82"/>
      <c r="M40" s="82"/>
      <c r="N40" s="82"/>
      <c r="O40" s="82"/>
      <c r="P40" s="82"/>
      <c r="Q40" s="86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223"/>
      <c r="AE40" s="223"/>
      <c r="AF40" s="223"/>
      <c r="AG40" s="223"/>
      <c r="AH40" s="223"/>
      <c r="AI40" s="223"/>
    </row>
    <row r="41" spans="1:35" ht="15" customHeight="1">
      <c r="A41" s="911" t="s">
        <v>112</v>
      </c>
      <c r="B41" s="139" t="s">
        <v>113</v>
      </c>
      <c r="C41" s="139" t="s">
        <v>114</v>
      </c>
      <c r="D41" s="86"/>
      <c r="E41" s="914" t="s">
        <v>115</v>
      </c>
      <c r="F41" s="139" t="s">
        <v>116</v>
      </c>
      <c r="G41" s="139"/>
      <c r="H41" s="139"/>
      <c r="I41" s="86"/>
      <c r="J41" s="86">
        <f>2*350</f>
        <v>700</v>
      </c>
      <c r="K41" s="86"/>
      <c r="L41" s="86"/>
      <c r="M41" s="86"/>
      <c r="N41" s="86"/>
      <c r="O41" s="86"/>
      <c r="P41" s="86"/>
      <c r="Q41" s="86">
        <f t="shared" si="0"/>
        <v>700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5" customHeight="1">
      <c r="A42" s="911" t="s">
        <v>117</v>
      </c>
      <c r="B42" s="139" t="s">
        <v>118</v>
      </c>
      <c r="C42" s="139" t="s">
        <v>57</v>
      </c>
      <c r="D42" s="86"/>
      <c r="E42" s="914"/>
      <c r="F42" s="139"/>
      <c r="G42" s="86"/>
      <c r="H42" s="139"/>
      <c r="I42" s="86"/>
      <c r="J42" s="86"/>
      <c r="K42" s="86"/>
      <c r="L42" s="86"/>
      <c r="M42" s="86"/>
      <c r="N42" s="86"/>
      <c r="O42" s="86"/>
      <c r="P42" s="86"/>
      <c r="Q42" s="86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5" customHeight="1">
      <c r="A43" s="89" t="s">
        <v>2326</v>
      </c>
      <c r="B43" s="86"/>
      <c r="C43" s="86"/>
      <c r="D43" s="86"/>
      <c r="E43" s="86"/>
      <c r="F43" s="139"/>
      <c r="G43" s="86"/>
      <c r="H43" s="139"/>
      <c r="I43" s="86"/>
      <c r="J43" s="86"/>
      <c r="K43" s="86"/>
      <c r="L43" s="86"/>
      <c r="M43" s="86"/>
      <c r="N43" s="86"/>
      <c r="O43" s="86"/>
      <c r="P43" s="86"/>
      <c r="Q43" s="86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5" customHeight="1">
      <c r="A44" s="915" t="s">
        <v>2327</v>
      </c>
      <c r="B44" s="916" t="s">
        <v>122</v>
      </c>
      <c r="C44" s="916" t="s">
        <v>123</v>
      </c>
      <c r="D44" s="917"/>
      <c r="E44" s="917"/>
      <c r="F44" s="916"/>
      <c r="G44" s="86"/>
      <c r="H44" s="916"/>
      <c r="I44" s="86"/>
      <c r="J44" s="86"/>
      <c r="K44" s="86"/>
      <c r="L44" s="86"/>
      <c r="M44" s="86"/>
      <c r="N44" s="86"/>
      <c r="O44" s="86"/>
      <c r="P44" s="86"/>
      <c r="Q44" s="86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5" customHeight="1">
      <c r="A45" s="915" t="s">
        <v>2328</v>
      </c>
      <c r="B45" s="916" t="s">
        <v>124</v>
      </c>
      <c r="C45" s="916" t="s">
        <v>125</v>
      </c>
      <c r="D45" s="917"/>
      <c r="E45" s="917"/>
      <c r="F45" s="916"/>
      <c r="G45" s="86"/>
      <c r="H45" s="916"/>
      <c r="I45" s="86"/>
      <c r="J45" s="86"/>
      <c r="K45" s="86"/>
      <c r="L45" s="86"/>
      <c r="M45" s="86"/>
      <c r="N45" s="86"/>
      <c r="O45" s="86"/>
      <c r="P45" s="86"/>
      <c r="Q45" s="86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5" customHeight="1">
      <c r="A46" s="915" t="s">
        <v>2329</v>
      </c>
      <c r="B46" s="916" t="s">
        <v>126</v>
      </c>
      <c r="C46" s="916" t="s">
        <v>127</v>
      </c>
      <c r="D46" s="917"/>
      <c r="E46" s="917"/>
      <c r="F46" s="916"/>
      <c r="G46" s="86"/>
      <c r="H46" s="916"/>
      <c r="I46" s="86"/>
      <c r="J46" s="86"/>
      <c r="K46" s="86"/>
      <c r="L46" s="86"/>
      <c r="M46" s="86"/>
      <c r="N46" s="86"/>
      <c r="O46" s="86"/>
      <c r="P46" s="86"/>
      <c r="Q46" s="86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5" customHeight="1">
      <c r="A47" s="915" t="s">
        <v>129</v>
      </c>
      <c r="B47" s="916"/>
      <c r="C47" s="917"/>
      <c r="D47" s="917"/>
      <c r="E47" s="917"/>
      <c r="F47" s="916"/>
      <c r="G47" s="86"/>
      <c r="H47" s="916"/>
      <c r="I47" s="86"/>
      <c r="J47" s="86"/>
      <c r="K47" s="86"/>
      <c r="L47" s="86"/>
      <c r="M47" s="86"/>
      <c r="N47" s="86"/>
      <c r="O47" s="86"/>
      <c r="P47" s="86"/>
      <c r="Q47" s="86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5" customHeight="1">
      <c r="A48" s="915" t="s">
        <v>2330</v>
      </c>
      <c r="B48" s="917"/>
      <c r="C48" s="917"/>
      <c r="D48" s="917"/>
      <c r="E48" s="918" t="s">
        <v>128</v>
      </c>
      <c r="F48" s="919" t="s">
        <v>3532</v>
      </c>
      <c r="G48" s="86"/>
      <c r="H48" s="916"/>
      <c r="I48" s="86"/>
      <c r="J48" s="86"/>
      <c r="K48" s="86"/>
      <c r="L48" s="86"/>
      <c r="M48" s="86"/>
      <c r="N48" s="86"/>
      <c r="O48" s="86"/>
      <c r="P48" s="86"/>
      <c r="Q48" s="86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5" customHeight="1">
      <c r="A49" s="915" t="s">
        <v>134</v>
      </c>
      <c r="B49" s="917"/>
      <c r="C49" s="917"/>
      <c r="D49" s="917"/>
      <c r="E49" s="920" t="s">
        <v>130</v>
      </c>
      <c r="F49" s="916"/>
      <c r="G49" s="86"/>
      <c r="H49" s="916"/>
      <c r="I49" s="86"/>
      <c r="J49" s="86"/>
      <c r="K49" s="86"/>
      <c r="L49" s="86"/>
      <c r="M49" s="86"/>
      <c r="N49" s="86"/>
      <c r="O49" s="86"/>
      <c r="P49" s="86"/>
      <c r="Q49" s="86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5" customHeight="1">
      <c r="A50" s="915" t="s">
        <v>2331</v>
      </c>
      <c r="B50" s="916" t="s">
        <v>131</v>
      </c>
      <c r="C50" s="86"/>
      <c r="D50" s="917"/>
      <c r="E50" s="916"/>
      <c r="F50" s="916"/>
      <c r="G50" s="86"/>
      <c r="H50" s="916"/>
      <c r="I50" s="86"/>
      <c r="J50" s="86"/>
      <c r="K50" s="86"/>
      <c r="L50" s="86"/>
      <c r="M50" s="86"/>
      <c r="N50" s="86"/>
      <c r="O50" s="86"/>
      <c r="P50" s="86"/>
      <c r="Q50" s="86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5" customHeight="1">
      <c r="A51" s="915" t="s">
        <v>136</v>
      </c>
      <c r="B51" s="916" t="s">
        <v>132</v>
      </c>
      <c r="C51" s="86"/>
      <c r="D51" s="917"/>
      <c r="E51" s="916"/>
      <c r="F51" s="916"/>
      <c r="G51" s="86"/>
      <c r="H51" s="916"/>
      <c r="I51" s="86"/>
      <c r="J51" s="86"/>
      <c r="K51" s="86"/>
      <c r="L51" s="86"/>
      <c r="M51" s="86"/>
      <c r="N51" s="86"/>
      <c r="O51" s="86"/>
      <c r="P51" s="86"/>
      <c r="Q51" s="86">
        <f t="shared" si="0"/>
        <v>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5" customHeight="1">
      <c r="A52" s="915" t="s">
        <v>137</v>
      </c>
      <c r="B52" s="916" t="s">
        <v>133</v>
      </c>
      <c r="C52" s="86"/>
      <c r="D52" s="917"/>
      <c r="E52" s="916"/>
      <c r="F52" s="916"/>
      <c r="G52" s="86"/>
      <c r="H52" s="916"/>
      <c r="I52" s="86"/>
      <c r="J52" s="86"/>
      <c r="K52" s="86"/>
      <c r="L52" s="86"/>
      <c r="M52" s="86"/>
      <c r="N52" s="86"/>
      <c r="O52" s="86"/>
      <c r="P52" s="86"/>
      <c r="Q52" s="86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5" customHeight="1">
      <c r="A53" s="915" t="s">
        <v>138</v>
      </c>
      <c r="B53" s="916" t="s">
        <v>135</v>
      </c>
      <c r="C53" s="86"/>
      <c r="D53" s="917"/>
      <c r="E53" s="916"/>
      <c r="F53" s="916"/>
      <c r="G53" s="86"/>
      <c r="H53" s="916"/>
      <c r="I53" s="86"/>
      <c r="J53" s="86"/>
      <c r="K53" s="86"/>
      <c r="L53" s="86"/>
      <c r="M53" s="86"/>
      <c r="N53" s="86"/>
      <c r="O53" s="86"/>
      <c r="P53" s="86"/>
      <c r="Q53" s="86">
        <f t="shared" si="0"/>
        <v>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5" customHeight="1">
      <c r="A54" s="915" t="s">
        <v>139</v>
      </c>
      <c r="B54" s="917"/>
      <c r="C54" s="86"/>
      <c r="D54" s="917"/>
      <c r="E54" s="916"/>
      <c r="F54" s="916"/>
      <c r="G54" s="86"/>
      <c r="H54" s="916"/>
      <c r="I54" s="86"/>
      <c r="J54" s="86"/>
      <c r="K54" s="86"/>
      <c r="L54" s="86"/>
      <c r="M54" s="86"/>
      <c r="N54" s="86"/>
      <c r="O54" s="86"/>
      <c r="P54" s="86"/>
      <c r="Q54" s="86">
        <f t="shared" si="0"/>
        <v>0</v>
      </c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5" customHeight="1">
      <c r="A55" s="915" t="s">
        <v>2332</v>
      </c>
      <c r="B55" s="917"/>
      <c r="C55" s="921"/>
      <c r="D55" s="917"/>
      <c r="E55" s="916"/>
      <c r="F55" s="916"/>
      <c r="G55" s="86"/>
      <c r="H55" s="916"/>
      <c r="I55" s="86"/>
      <c r="J55" s="86"/>
      <c r="K55" s="86"/>
      <c r="L55" s="86"/>
      <c r="M55" s="86"/>
      <c r="N55" s="86"/>
      <c r="O55" s="86"/>
      <c r="P55" s="86"/>
      <c r="Q55" s="86">
        <f t="shared" si="0"/>
        <v>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5" customHeight="1">
      <c r="A56" s="218" t="s">
        <v>140</v>
      </c>
      <c r="B56" s="917"/>
      <c r="C56" s="921"/>
      <c r="D56" s="917"/>
      <c r="E56" s="916"/>
      <c r="F56" s="916"/>
      <c r="G56" s="86"/>
      <c r="H56" s="916"/>
      <c r="I56" s="86"/>
      <c r="J56" s="86"/>
      <c r="K56" s="86"/>
      <c r="L56" s="86"/>
      <c r="M56" s="86"/>
      <c r="N56" s="86"/>
      <c r="O56" s="86"/>
      <c r="P56" s="86"/>
      <c r="Q56" s="86">
        <f t="shared" si="0"/>
        <v>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ht="15" customHeight="1">
      <c r="A57" s="86"/>
      <c r="B57" s="917"/>
      <c r="C57" s="921"/>
      <c r="D57" s="917"/>
      <c r="E57" s="916"/>
      <c r="F57" s="916"/>
      <c r="G57" s="86"/>
      <c r="H57" s="916"/>
      <c r="I57" s="86"/>
      <c r="J57" s="86"/>
      <c r="K57" s="86"/>
      <c r="L57" s="86"/>
      <c r="M57" s="86"/>
      <c r="N57" s="86"/>
      <c r="O57" s="86"/>
      <c r="P57" s="86"/>
      <c r="Q57" s="86">
        <f t="shared" si="0"/>
        <v>0</v>
      </c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223"/>
      <c r="AE57" s="223"/>
      <c r="AF57" s="223"/>
      <c r="AG57" s="223"/>
      <c r="AH57" s="223"/>
      <c r="AI57" s="223"/>
    </row>
    <row r="58" spans="1:35" ht="15" customHeight="1">
      <c r="A58" s="86"/>
      <c r="B58" s="86"/>
      <c r="C58" s="86"/>
      <c r="D58" s="86"/>
      <c r="E58" s="86"/>
      <c r="F58" s="139"/>
      <c r="G58" s="86"/>
      <c r="H58" s="139"/>
      <c r="I58" s="86"/>
      <c r="J58" s="86"/>
      <c r="K58" s="86"/>
      <c r="L58" s="86"/>
      <c r="M58" s="86"/>
      <c r="N58" s="86"/>
      <c r="O58" s="86"/>
      <c r="P58" s="86"/>
      <c r="Q58" s="86">
        <f t="shared" si="0"/>
        <v>0</v>
      </c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223"/>
      <c r="AE58" s="223"/>
      <c r="AF58" s="223"/>
      <c r="AG58" s="223"/>
      <c r="AH58" s="223"/>
      <c r="AI58" s="223"/>
    </row>
    <row r="59" spans="1:35" ht="15" customHeight="1">
      <c r="A59" s="86"/>
      <c r="B59" s="86"/>
      <c r="C59" s="86"/>
      <c r="D59" s="86"/>
      <c r="E59" s="86"/>
      <c r="F59" s="139"/>
      <c r="G59" s="86"/>
      <c r="H59" s="139"/>
      <c r="I59" s="86"/>
      <c r="J59" s="86"/>
      <c r="K59" s="86"/>
      <c r="L59" s="86"/>
      <c r="M59" s="86"/>
      <c r="N59" s="86"/>
      <c r="O59" s="86"/>
      <c r="P59" s="86"/>
      <c r="Q59" s="86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223"/>
      <c r="AE59" s="223"/>
      <c r="AF59" s="223"/>
      <c r="AG59" s="223"/>
      <c r="AH59" s="223"/>
      <c r="AI59" s="223"/>
    </row>
    <row r="60" spans="1:35" ht="15" customHeight="1">
      <c r="A60" s="86"/>
      <c r="B60" s="86"/>
      <c r="C60" s="86"/>
      <c r="D60" s="86"/>
      <c r="E60" s="86"/>
      <c r="F60" s="139"/>
      <c r="G60" s="86"/>
      <c r="H60" s="139"/>
      <c r="I60" s="86"/>
      <c r="J60" s="86"/>
      <c r="K60" s="86"/>
      <c r="L60" s="86"/>
      <c r="M60" s="86"/>
      <c r="N60" s="86"/>
      <c r="O60" s="86"/>
      <c r="P60" s="86"/>
      <c r="Q60" s="86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223"/>
      <c r="AE60" s="223"/>
      <c r="AF60" s="223"/>
      <c r="AG60" s="223"/>
      <c r="AH60" s="223"/>
      <c r="AI60" s="223"/>
    </row>
    <row r="61" spans="1:35" ht="15" customHeight="1">
      <c r="A61" s="86"/>
      <c r="B61" s="86"/>
      <c r="C61" s="86"/>
      <c r="D61" s="86"/>
      <c r="E61" s="86"/>
      <c r="F61" s="139"/>
      <c r="G61" s="86"/>
      <c r="H61" s="139"/>
      <c r="I61" s="86"/>
      <c r="J61" s="86"/>
      <c r="K61" s="86"/>
      <c r="L61" s="86"/>
      <c r="M61" s="86"/>
      <c r="N61" s="86"/>
      <c r="O61" s="86"/>
      <c r="P61" s="86"/>
      <c r="Q61" s="86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223"/>
      <c r="AE61" s="223"/>
      <c r="AF61" s="223"/>
      <c r="AG61" s="223"/>
      <c r="AH61" s="223"/>
      <c r="AI61" s="223"/>
    </row>
    <row r="62" spans="1:35" s="925" customFormat="1" ht="15" customHeight="1">
      <c r="A62" s="1953" t="s">
        <v>934</v>
      </c>
      <c r="B62" s="1953"/>
      <c r="C62" s="1953"/>
      <c r="D62" s="1953"/>
      <c r="E62" s="922">
        <f>Q62</f>
        <v>17700</v>
      </c>
      <c r="F62" s="923"/>
      <c r="G62" s="924">
        <f>SUM(G11:G58)</f>
        <v>4000</v>
      </c>
      <c r="H62" s="924">
        <f t="shared" ref="H62:P62" si="1">SUM(H11:H58)</f>
        <v>0</v>
      </c>
      <c r="I62" s="924">
        <f t="shared" si="1"/>
        <v>0</v>
      </c>
      <c r="J62" s="924">
        <f t="shared" si="1"/>
        <v>13700</v>
      </c>
      <c r="K62" s="924">
        <f t="shared" si="1"/>
        <v>0</v>
      </c>
      <c r="L62" s="924">
        <f t="shared" si="1"/>
        <v>0</v>
      </c>
      <c r="M62" s="924">
        <f t="shared" si="1"/>
        <v>0</v>
      </c>
      <c r="N62" s="924">
        <f t="shared" si="1"/>
        <v>0</v>
      </c>
      <c r="O62" s="924">
        <f t="shared" si="1"/>
        <v>0</v>
      </c>
      <c r="P62" s="924">
        <f t="shared" si="1"/>
        <v>0</v>
      </c>
      <c r="Q62" s="86">
        <f>SUM(G62:P62)</f>
        <v>17700</v>
      </c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223"/>
      <c r="AE62" s="223"/>
      <c r="AF62" s="223"/>
      <c r="AG62" s="223"/>
      <c r="AH62" s="223"/>
      <c r="AI62" s="223"/>
    </row>
    <row r="63" spans="1:35" s="903" customFormat="1" ht="15" customHeight="1">
      <c r="A63" s="891"/>
      <c r="B63" s="891"/>
      <c r="C63" s="891"/>
      <c r="D63" s="891"/>
      <c r="E63" s="926"/>
      <c r="F63" s="552"/>
      <c r="G63" s="552"/>
      <c r="H63" s="552"/>
      <c r="I63" s="550"/>
      <c r="J63" s="550"/>
      <c r="K63" s="550"/>
      <c r="L63" s="550"/>
      <c r="M63" s="550"/>
      <c r="N63" s="550"/>
      <c r="O63" s="550"/>
      <c r="P63" s="550"/>
      <c r="Q63" s="550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380"/>
      <c r="AE63" s="380"/>
      <c r="AF63" s="380"/>
      <c r="AG63" s="380"/>
      <c r="AH63" s="380"/>
      <c r="AI63" s="380"/>
    </row>
    <row r="64" spans="1:35" s="62" customFormat="1" ht="17.25">
      <c r="A64" s="581" t="s">
        <v>818</v>
      </c>
      <c r="B64" s="1952" t="s">
        <v>779</v>
      </c>
      <c r="C64" s="1952"/>
      <c r="D64" s="1952"/>
      <c r="F64" s="348"/>
      <c r="I64" s="348" t="s">
        <v>780</v>
      </c>
      <c r="J64" s="581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380"/>
      <c r="AE64" s="380"/>
      <c r="AF64" s="380"/>
      <c r="AG64" s="380"/>
      <c r="AH64" s="380"/>
      <c r="AI64" s="380"/>
    </row>
    <row r="65" spans="1:35" s="62" customFormat="1" ht="17.25">
      <c r="A65" s="349" t="s">
        <v>819</v>
      </c>
      <c r="B65" s="349"/>
      <c r="C65" s="349"/>
      <c r="E65" s="583" t="s">
        <v>3357</v>
      </c>
      <c r="F65" s="348"/>
      <c r="J65" s="348" t="s">
        <v>3354</v>
      </c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380"/>
      <c r="AE65" s="380"/>
      <c r="AF65" s="380"/>
      <c r="AG65" s="380"/>
      <c r="AH65" s="380"/>
      <c r="AI65" s="380"/>
    </row>
    <row r="66" spans="1:35" s="62" customFormat="1" ht="17.25">
      <c r="A66" s="349" t="s">
        <v>821</v>
      </c>
      <c r="B66" s="349"/>
      <c r="C66" s="349"/>
      <c r="E66" s="348" t="s">
        <v>3353</v>
      </c>
      <c r="F66" s="348"/>
      <c r="J66" s="348" t="s">
        <v>2566</v>
      </c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380"/>
      <c r="AE66" s="380"/>
      <c r="AF66" s="380"/>
      <c r="AG66" s="380"/>
      <c r="AH66" s="380"/>
      <c r="AI66" s="380"/>
    </row>
    <row r="67" spans="1:35" s="143" customFormat="1" ht="15.75" customHeight="1">
      <c r="C67" s="584"/>
      <c r="E67" s="585" t="s">
        <v>3356</v>
      </c>
      <c r="F67" s="584"/>
      <c r="I67" s="584"/>
      <c r="J67" s="585" t="s">
        <v>3355</v>
      </c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380"/>
      <c r="AE67" s="380"/>
      <c r="AF67" s="380"/>
      <c r="AG67" s="380"/>
      <c r="AH67" s="380"/>
      <c r="AI67" s="380"/>
    </row>
    <row r="72" spans="1:35" ht="21.75" customHeight="1"/>
  </sheetData>
  <mergeCells count="11">
    <mergeCell ref="A1:O1"/>
    <mergeCell ref="A62:D62"/>
    <mergeCell ref="B64:D64"/>
    <mergeCell ref="R9:AC9"/>
    <mergeCell ref="AD9:AI9"/>
    <mergeCell ref="G9:Q9"/>
    <mergeCell ref="A9:A10"/>
    <mergeCell ref="B9:C9"/>
    <mergeCell ref="D9:D10"/>
    <mergeCell ref="E9:E10"/>
    <mergeCell ref="F9:F10"/>
  </mergeCells>
  <pageMargins left="0.70833333333333337" right="0.23622047244094491" top="0.39370078740157483" bottom="9.375E-2" header="0.31496062992125984" footer="0.31496062992125984"/>
  <pageSetup paperSize="9" orientation="landscape" horizontalDpi="4294967293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BY58"/>
  <sheetViews>
    <sheetView view="pageLayout" topLeftCell="A4" zoomScaleNormal="120" workbookViewId="0">
      <selection activeCell="G16" sqref="G16"/>
    </sheetView>
  </sheetViews>
  <sheetFormatPr defaultRowHeight="17.25"/>
  <cols>
    <col min="1" max="1" width="38.125" style="62" customWidth="1"/>
    <col min="2" max="3" width="9.875" style="349" hidden="1" customWidth="1"/>
    <col min="4" max="4" width="12.25" style="349" customWidth="1"/>
    <col min="5" max="5" width="9.625" style="349" customWidth="1"/>
    <col min="6" max="6" width="10.125" style="349" customWidth="1"/>
    <col min="7" max="8" width="4.875" style="349" customWidth="1"/>
    <col min="9" max="9" width="4.25" style="62" customWidth="1"/>
    <col min="10" max="10" width="5" style="62" customWidth="1"/>
    <col min="11" max="11" width="6.125" style="62" customWidth="1"/>
    <col min="12" max="13" width="4.375" style="62" customWidth="1"/>
    <col min="14" max="14" width="6.75" style="349" customWidth="1"/>
    <col min="15" max="17" width="6.12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77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77">
      <c r="A2" s="927" t="s">
        <v>0</v>
      </c>
      <c r="C2" s="241"/>
      <c r="D2" s="241" t="s">
        <v>781</v>
      </c>
      <c r="E2" s="241"/>
      <c r="F2" s="241"/>
      <c r="G2" s="241"/>
      <c r="H2" s="241"/>
      <c r="I2" s="796"/>
      <c r="J2" s="796"/>
      <c r="K2" s="796"/>
      <c r="L2" s="796"/>
      <c r="M2" s="796"/>
      <c r="N2" s="796"/>
      <c r="O2" s="796"/>
      <c r="P2" s="796"/>
      <c r="Q2" s="796"/>
      <c r="AD2" s="81"/>
      <c r="AE2" s="81"/>
      <c r="AF2" s="81"/>
      <c r="AG2" s="81"/>
      <c r="AH2" s="81"/>
      <c r="AI2" s="81"/>
    </row>
    <row r="3" spans="1:77">
      <c r="A3" s="927" t="s">
        <v>2</v>
      </c>
      <c r="C3" s="241"/>
      <c r="D3" s="241" t="s">
        <v>229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77">
      <c r="A4" s="927" t="s">
        <v>4</v>
      </c>
      <c r="C4" s="241"/>
      <c r="D4" s="241" t="s">
        <v>417</v>
      </c>
      <c r="E4" s="241"/>
      <c r="F4" s="241"/>
      <c r="G4" s="241"/>
      <c r="H4" s="241"/>
      <c r="AD4" s="81"/>
      <c r="AE4" s="81"/>
      <c r="AF4" s="81"/>
      <c r="AG4" s="81"/>
      <c r="AH4" s="81"/>
      <c r="AI4" s="81"/>
    </row>
    <row r="5" spans="1:77">
      <c r="A5" s="927"/>
      <c r="C5" s="928"/>
      <c r="D5" s="928" t="s">
        <v>49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77">
      <c r="A6" s="927"/>
      <c r="C6" s="241"/>
      <c r="D6" s="241" t="s">
        <v>6</v>
      </c>
      <c r="E6" s="241"/>
      <c r="F6" s="241"/>
      <c r="G6" s="241"/>
      <c r="H6" s="241"/>
      <c r="AD6" s="549"/>
      <c r="AE6" s="549"/>
      <c r="AF6" s="549"/>
      <c r="AG6" s="549"/>
      <c r="AH6" s="549"/>
      <c r="AI6" s="549"/>
    </row>
    <row r="7" spans="1:77">
      <c r="A7" s="927"/>
      <c r="C7" s="928"/>
      <c r="D7" s="928" t="s">
        <v>476</v>
      </c>
      <c r="E7" s="928"/>
      <c r="F7" s="928"/>
      <c r="G7" s="928"/>
      <c r="H7" s="928"/>
      <c r="AD7" s="549"/>
      <c r="AE7" s="549"/>
      <c r="AF7" s="549"/>
      <c r="AG7" s="549"/>
      <c r="AH7" s="549"/>
      <c r="AI7" s="549"/>
    </row>
    <row r="8" spans="1:77">
      <c r="A8" s="927" t="s">
        <v>7</v>
      </c>
      <c r="C8" s="762"/>
      <c r="D8" s="762" t="s">
        <v>8</v>
      </c>
      <c r="E8" s="762"/>
      <c r="F8" s="762"/>
      <c r="G8" s="762"/>
      <c r="H8" s="762"/>
      <c r="AD8" s="549"/>
      <c r="AE8" s="549"/>
      <c r="AF8" s="549"/>
      <c r="AG8" s="549"/>
      <c r="AH8" s="549"/>
      <c r="AI8" s="549"/>
    </row>
    <row r="9" spans="1:77">
      <c r="A9" s="929" t="s">
        <v>9</v>
      </c>
      <c r="D9" s="554" t="s">
        <v>17</v>
      </c>
      <c r="E9" s="238" t="s">
        <v>782</v>
      </c>
      <c r="F9" s="238"/>
      <c r="G9" s="238"/>
      <c r="H9" s="238"/>
      <c r="AD9" s="549"/>
      <c r="AE9" s="549"/>
      <c r="AF9" s="549"/>
      <c r="AG9" s="549"/>
      <c r="AH9" s="549"/>
      <c r="AI9" s="549"/>
    </row>
    <row r="10" spans="1:77">
      <c r="A10" s="929"/>
      <c r="D10" s="62"/>
      <c r="E10" s="238" t="s">
        <v>783</v>
      </c>
      <c r="F10" s="238"/>
      <c r="G10" s="238"/>
      <c r="H10" s="238"/>
      <c r="AD10" s="549"/>
      <c r="AE10" s="549"/>
      <c r="AF10" s="549"/>
      <c r="AG10" s="549"/>
      <c r="AH10" s="549"/>
      <c r="AI10" s="549"/>
    </row>
    <row r="11" spans="1:77">
      <c r="A11" s="929"/>
      <c r="D11" s="554" t="s">
        <v>18</v>
      </c>
      <c r="E11" s="238"/>
      <c r="F11" s="238"/>
      <c r="G11" s="238"/>
      <c r="H11" s="238"/>
      <c r="AD11" s="549"/>
      <c r="AE11" s="549"/>
      <c r="AF11" s="549"/>
      <c r="AG11" s="549"/>
      <c r="AH11" s="549"/>
      <c r="AI11" s="549"/>
    </row>
    <row r="12" spans="1:77">
      <c r="A12" s="927" t="s">
        <v>11</v>
      </c>
      <c r="C12" s="930"/>
      <c r="D12" s="930" t="s">
        <v>2585</v>
      </c>
      <c r="E12" s="930"/>
      <c r="F12" s="930"/>
      <c r="G12" s="930"/>
      <c r="H12" s="930"/>
    </row>
    <row r="13" spans="1:77">
      <c r="A13" s="1971" t="s">
        <v>784</v>
      </c>
      <c r="B13" s="1972" t="s">
        <v>13</v>
      </c>
      <c r="C13" s="1972"/>
      <c r="D13" s="1971" t="s">
        <v>14</v>
      </c>
      <c r="E13" s="1971" t="s">
        <v>15</v>
      </c>
      <c r="F13" s="1971" t="s">
        <v>16</v>
      </c>
      <c r="G13" s="2006" t="s">
        <v>959</v>
      </c>
      <c r="H13" s="2007"/>
      <c r="I13" s="2007"/>
      <c r="J13" s="2007"/>
      <c r="K13" s="2007"/>
      <c r="L13" s="2007"/>
      <c r="M13" s="2007"/>
      <c r="N13" s="2007"/>
      <c r="O13" s="2007"/>
      <c r="P13" s="2007"/>
      <c r="Q13" s="2008"/>
      <c r="R13" s="1960" t="s">
        <v>3361</v>
      </c>
      <c r="S13" s="1960"/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36" t="s">
        <v>1934</v>
      </c>
      <c r="AE13" s="1936"/>
      <c r="AF13" s="1936"/>
      <c r="AG13" s="1936"/>
      <c r="AH13" s="1936"/>
      <c r="AI13" s="1936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</row>
    <row r="14" spans="1:77" ht="34.5">
      <c r="A14" s="1967"/>
      <c r="B14" s="465" t="s">
        <v>17</v>
      </c>
      <c r="C14" s="465" t="s">
        <v>18</v>
      </c>
      <c r="D14" s="1967"/>
      <c r="E14" s="1967"/>
      <c r="F14" s="1967"/>
      <c r="G14" s="563" t="s">
        <v>3567</v>
      </c>
      <c r="H14" s="151" t="s">
        <v>997</v>
      </c>
      <c r="I14" s="151" t="s">
        <v>3284</v>
      </c>
      <c r="J14" s="152" t="s">
        <v>998</v>
      </c>
      <c r="K14" s="152" t="s">
        <v>3285</v>
      </c>
      <c r="L14" s="152" t="s">
        <v>960</v>
      </c>
      <c r="M14" s="152" t="s">
        <v>961</v>
      </c>
      <c r="N14" s="152" t="s">
        <v>22</v>
      </c>
      <c r="O14" s="152" t="s">
        <v>501</v>
      </c>
      <c r="P14" s="153" t="s">
        <v>1933</v>
      </c>
      <c r="Q14" s="152" t="s">
        <v>872</v>
      </c>
      <c r="R14" s="564" t="s">
        <v>434</v>
      </c>
      <c r="S14" s="565" t="s">
        <v>437</v>
      </c>
      <c r="T14" s="565" t="s">
        <v>3358</v>
      </c>
      <c r="U14" s="566" t="s">
        <v>1249</v>
      </c>
      <c r="V14" s="566" t="s">
        <v>3359</v>
      </c>
      <c r="W14" s="566" t="s">
        <v>440</v>
      </c>
      <c r="X14" s="566" t="s">
        <v>447</v>
      </c>
      <c r="Y14" s="567" t="s">
        <v>449</v>
      </c>
      <c r="Z14" s="567" t="s">
        <v>442</v>
      </c>
      <c r="AA14" s="567" t="s">
        <v>443</v>
      </c>
      <c r="AB14" s="567" t="s">
        <v>428</v>
      </c>
      <c r="AC14" s="567" t="s">
        <v>3360</v>
      </c>
      <c r="AD14" s="566" t="s">
        <v>2560</v>
      </c>
      <c r="AE14" s="566" t="s">
        <v>2561</v>
      </c>
      <c r="AF14" s="566" t="s">
        <v>2562</v>
      </c>
      <c r="AG14" s="566" t="s">
        <v>2563</v>
      </c>
      <c r="AH14" s="564" t="s">
        <v>872</v>
      </c>
      <c r="AI14" s="565" t="s">
        <v>1935</v>
      </c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</row>
    <row r="15" spans="1:77" s="936" customFormat="1">
      <c r="A15" s="931" t="s">
        <v>785</v>
      </c>
      <c r="B15" s="932"/>
      <c r="C15" s="933" t="s">
        <v>786</v>
      </c>
      <c r="D15" s="613" t="s">
        <v>787</v>
      </c>
      <c r="E15" s="613" t="s">
        <v>788</v>
      </c>
      <c r="F15" s="613" t="s">
        <v>234</v>
      </c>
      <c r="G15" s="613"/>
      <c r="H15" s="613"/>
      <c r="I15" s="934">
        <v>0</v>
      </c>
      <c r="J15" s="934"/>
      <c r="K15" s="934"/>
      <c r="L15" s="934"/>
      <c r="M15" s="934"/>
      <c r="N15" s="299"/>
      <c r="O15" s="934"/>
      <c r="P15" s="934"/>
      <c r="Q15" s="934">
        <f>SUM(G15:P15)</f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  <c r="AJ15" s="935"/>
      <c r="AK15" s="935"/>
      <c r="AL15" s="935"/>
      <c r="AM15" s="935"/>
      <c r="AN15" s="935"/>
      <c r="AO15" s="935"/>
      <c r="AP15" s="935"/>
      <c r="AQ15" s="935"/>
      <c r="AR15" s="935"/>
      <c r="AS15" s="935"/>
      <c r="AT15" s="935"/>
      <c r="AU15" s="935"/>
      <c r="AV15" s="935"/>
      <c r="AW15" s="935"/>
      <c r="AX15" s="935"/>
      <c r="AY15" s="935"/>
      <c r="AZ15" s="935"/>
      <c r="BA15" s="935"/>
      <c r="BB15" s="935"/>
      <c r="BC15" s="935"/>
      <c r="BD15" s="935"/>
      <c r="BE15" s="935"/>
      <c r="BF15" s="935"/>
      <c r="BG15" s="935"/>
      <c r="BH15" s="935"/>
      <c r="BI15" s="935"/>
      <c r="BJ15" s="935"/>
      <c r="BK15" s="935"/>
      <c r="BL15" s="935"/>
      <c r="BM15" s="935"/>
      <c r="BN15" s="935"/>
      <c r="BO15" s="935"/>
      <c r="BP15" s="935"/>
      <c r="BQ15" s="935"/>
      <c r="BR15" s="935"/>
      <c r="BS15" s="935"/>
      <c r="BT15" s="935"/>
      <c r="BU15" s="935"/>
      <c r="BV15" s="935"/>
      <c r="BW15" s="935"/>
      <c r="BX15" s="935"/>
      <c r="BY15" s="935"/>
    </row>
    <row r="16" spans="1:77" s="936" customFormat="1">
      <c r="A16" s="937" t="s">
        <v>2347</v>
      </c>
      <c r="B16" s="932"/>
      <c r="C16" s="933"/>
      <c r="D16" s="613"/>
      <c r="E16" s="613"/>
      <c r="F16" s="613"/>
      <c r="G16" s="613"/>
      <c r="H16" s="613"/>
      <c r="I16" s="934"/>
      <c r="J16" s="934"/>
      <c r="K16" s="934"/>
      <c r="L16" s="934"/>
      <c r="M16" s="934"/>
      <c r="N16" s="299"/>
      <c r="O16" s="934"/>
      <c r="P16" s="934"/>
      <c r="Q16" s="934">
        <f t="shared" ref="Q16:Q49" si="0">SUM(G16:P16)</f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935"/>
      <c r="AK16" s="935"/>
      <c r="AL16" s="935"/>
      <c r="AM16" s="935"/>
      <c r="AN16" s="935"/>
      <c r="AO16" s="935"/>
      <c r="AP16" s="935"/>
      <c r="AQ16" s="935"/>
      <c r="AR16" s="935"/>
      <c r="AS16" s="935"/>
      <c r="AT16" s="935"/>
      <c r="AU16" s="935"/>
      <c r="AV16" s="935"/>
      <c r="AW16" s="935"/>
      <c r="AX16" s="935"/>
      <c r="AY16" s="935"/>
      <c r="AZ16" s="935"/>
      <c r="BA16" s="935"/>
      <c r="BB16" s="935"/>
      <c r="BC16" s="935"/>
      <c r="BD16" s="935"/>
      <c r="BE16" s="935"/>
      <c r="BF16" s="935"/>
      <c r="BG16" s="935"/>
      <c r="BH16" s="935"/>
      <c r="BI16" s="935"/>
      <c r="BJ16" s="935"/>
      <c r="BK16" s="935"/>
      <c r="BL16" s="935"/>
      <c r="BM16" s="935"/>
      <c r="BN16" s="935"/>
      <c r="BO16" s="935"/>
      <c r="BP16" s="935"/>
      <c r="BQ16" s="935"/>
      <c r="BR16" s="935"/>
      <c r="BS16" s="935"/>
      <c r="BT16" s="935"/>
      <c r="BU16" s="935"/>
      <c r="BV16" s="935"/>
      <c r="BW16" s="935"/>
      <c r="BX16" s="935"/>
      <c r="BY16" s="935"/>
    </row>
    <row r="17" spans="1:77" s="936" customFormat="1">
      <c r="A17" s="937" t="s">
        <v>3691</v>
      </c>
      <c r="B17" s="932"/>
      <c r="C17" s="933"/>
      <c r="D17" s="613"/>
      <c r="E17" s="613"/>
      <c r="F17" s="613"/>
      <c r="G17" s="613">
        <v>3000</v>
      </c>
      <c r="H17" s="613"/>
      <c r="I17" s="934"/>
      <c r="J17" s="934"/>
      <c r="K17" s="934"/>
      <c r="L17" s="934"/>
      <c r="M17" s="934"/>
      <c r="N17" s="299"/>
      <c r="O17" s="934"/>
      <c r="P17" s="934"/>
      <c r="Q17" s="934">
        <f t="shared" si="0"/>
        <v>3000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935"/>
      <c r="AK17" s="935"/>
      <c r="AL17" s="935"/>
      <c r="AM17" s="935"/>
      <c r="AN17" s="935"/>
      <c r="AO17" s="935"/>
      <c r="AP17" s="935"/>
      <c r="AQ17" s="935"/>
      <c r="AR17" s="935"/>
      <c r="AS17" s="935"/>
      <c r="AT17" s="935"/>
      <c r="AU17" s="935"/>
      <c r="AV17" s="935"/>
      <c r="AW17" s="935"/>
      <c r="AX17" s="935"/>
      <c r="AY17" s="935"/>
      <c r="AZ17" s="935"/>
      <c r="BA17" s="935"/>
      <c r="BB17" s="935"/>
      <c r="BC17" s="935"/>
      <c r="BD17" s="935"/>
      <c r="BE17" s="935"/>
      <c r="BF17" s="935"/>
      <c r="BG17" s="935"/>
      <c r="BH17" s="935"/>
      <c r="BI17" s="935"/>
      <c r="BJ17" s="935"/>
      <c r="BK17" s="935"/>
      <c r="BL17" s="935"/>
      <c r="BM17" s="935"/>
      <c r="BN17" s="935"/>
      <c r="BO17" s="935"/>
      <c r="BP17" s="935"/>
      <c r="BQ17" s="935"/>
      <c r="BR17" s="935"/>
      <c r="BS17" s="935"/>
      <c r="BT17" s="935"/>
      <c r="BU17" s="935"/>
      <c r="BV17" s="935"/>
      <c r="BW17" s="935"/>
      <c r="BX17" s="935"/>
      <c r="BY17" s="935"/>
    </row>
    <row r="18" spans="1:77" s="936" customFormat="1">
      <c r="A18" s="937" t="s">
        <v>3692</v>
      </c>
      <c r="B18" s="932"/>
      <c r="C18" s="933"/>
      <c r="D18" s="613"/>
      <c r="E18" s="613"/>
      <c r="F18" s="613"/>
      <c r="G18" s="613">
        <v>5000</v>
      </c>
      <c r="H18" s="613"/>
      <c r="I18" s="934"/>
      <c r="J18" s="934"/>
      <c r="K18" s="934"/>
      <c r="L18" s="934"/>
      <c r="M18" s="934"/>
      <c r="N18" s="299"/>
      <c r="O18" s="934"/>
      <c r="P18" s="934"/>
      <c r="Q18" s="934">
        <f t="shared" si="0"/>
        <v>5000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935"/>
      <c r="AK18" s="935"/>
      <c r="AL18" s="935"/>
      <c r="AM18" s="935"/>
      <c r="AN18" s="935"/>
      <c r="AO18" s="935"/>
      <c r="AP18" s="935"/>
      <c r="AQ18" s="935"/>
      <c r="AR18" s="935"/>
      <c r="AS18" s="935"/>
      <c r="AT18" s="935"/>
      <c r="AU18" s="935"/>
      <c r="AV18" s="935"/>
      <c r="AW18" s="935"/>
      <c r="AX18" s="935"/>
      <c r="AY18" s="935"/>
      <c r="AZ18" s="935"/>
      <c r="BA18" s="935"/>
      <c r="BB18" s="935"/>
      <c r="BC18" s="935"/>
      <c r="BD18" s="935"/>
      <c r="BE18" s="935"/>
      <c r="BF18" s="935"/>
      <c r="BG18" s="935"/>
      <c r="BH18" s="935"/>
      <c r="BI18" s="935"/>
      <c r="BJ18" s="935"/>
      <c r="BK18" s="935"/>
      <c r="BL18" s="935"/>
      <c r="BM18" s="935"/>
      <c r="BN18" s="935"/>
      <c r="BO18" s="935"/>
      <c r="BP18" s="935"/>
      <c r="BQ18" s="935"/>
      <c r="BR18" s="935"/>
      <c r="BS18" s="935"/>
      <c r="BT18" s="935"/>
      <c r="BU18" s="935"/>
      <c r="BV18" s="935"/>
      <c r="BW18" s="935"/>
      <c r="BX18" s="935"/>
      <c r="BY18" s="935"/>
    </row>
    <row r="19" spans="1:77">
      <c r="A19" s="260" t="s">
        <v>789</v>
      </c>
      <c r="B19" s="344"/>
      <c r="C19" s="344" t="s">
        <v>790</v>
      </c>
      <c r="D19" s="938">
        <v>20790</v>
      </c>
      <c r="E19" s="299" t="s">
        <v>3693</v>
      </c>
      <c r="F19" s="299" t="s">
        <v>791</v>
      </c>
      <c r="G19" s="299">
        <v>1000</v>
      </c>
      <c r="H19" s="299"/>
      <c r="I19" s="257"/>
      <c r="J19" s="257"/>
      <c r="K19" s="257"/>
      <c r="L19" s="257"/>
      <c r="M19" s="257"/>
      <c r="N19" s="299"/>
      <c r="O19" s="257"/>
      <c r="P19" s="257"/>
      <c r="Q19" s="934">
        <f t="shared" si="0"/>
        <v>1000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</row>
    <row r="20" spans="1:77">
      <c r="A20" s="939" t="s">
        <v>792</v>
      </c>
      <c r="B20" s="344"/>
      <c r="C20" s="344"/>
      <c r="D20" s="938"/>
      <c r="E20" s="299"/>
      <c r="F20" s="299"/>
      <c r="G20" s="299"/>
      <c r="H20" s="299"/>
      <c r="I20" s="257"/>
      <c r="J20" s="257"/>
      <c r="K20" s="257"/>
      <c r="L20" s="257"/>
      <c r="M20" s="257"/>
      <c r="N20" s="299"/>
      <c r="O20" s="257"/>
      <c r="P20" s="257"/>
      <c r="Q20" s="93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</row>
    <row r="21" spans="1:77" s="452" customFormat="1">
      <c r="A21" s="940" t="s">
        <v>793</v>
      </c>
      <c r="B21" s="671" t="s">
        <v>794</v>
      </c>
      <c r="C21" s="671"/>
      <c r="D21" s="941">
        <v>20760</v>
      </c>
      <c r="E21" s="871"/>
      <c r="F21" s="871"/>
      <c r="G21" s="871"/>
      <c r="H21" s="871"/>
      <c r="I21" s="604"/>
      <c r="J21" s="604"/>
      <c r="K21" s="604"/>
      <c r="L21" s="604"/>
      <c r="M21" s="604"/>
      <c r="N21" s="871"/>
      <c r="O21" s="604"/>
      <c r="P21" s="604"/>
      <c r="Q21" s="93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603"/>
      <c r="AK21" s="603"/>
      <c r="AL21" s="603"/>
      <c r="AM21" s="603"/>
      <c r="AN21" s="603"/>
      <c r="AO21" s="603"/>
      <c r="AP21" s="603"/>
      <c r="AQ21" s="603"/>
      <c r="AR21" s="603"/>
      <c r="AS21" s="603"/>
      <c r="AT21" s="603"/>
      <c r="AU21" s="603"/>
      <c r="AV21" s="603"/>
      <c r="AW21" s="603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03"/>
      <c r="BK21" s="603"/>
      <c r="BL21" s="603"/>
      <c r="BM21" s="603"/>
      <c r="BN21" s="603"/>
      <c r="BO21" s="603"/>
      <c r="BP21" s="603"/>
      <c r="BQ21" s="603"/>
      <c r="BR21" s="603"/>
      <c r="BS21" s="603"/>
      <c r="BT21" s="603"/>
      <c r="BU21" s="603"/>
      <c r="BV21" s="603"/>
      <c r="BW21" s="603"/>
      <c r="BX21" s="603"/>
      <c r="BY21" s="603"/>
    </row>
    <row r="22" spans="1:77">
      <c r="A22" s="939" t="s">
        <v>795</v>
      </c>
      <c r="B22" s="344" t="s">
        <v>796</v>
      </c>
      <c r="C22" s="344"/>
      <c r="D22" s="938"/>
      <c r="E22" s="299"/>
      <c r="F22" s="299"/>
      <c r="G22" s="299"/>
      <c r="H22" s="299"/>
      <c r="I22" s="257"/>
      <c r="J22" s="257"/>
      <c r="K22" s="257"/>
      <c r="L22" s="257"/>
      <c r="M22" s="257"/>
      <c r="N22" s="299"/>
      <c r="O22" s="257"/>
      <c r="P22" s="257"/>
      <c r="Q22" s="93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</row>
    <row r="23" spans="1:77">
      <c r="A23" s="258" t="s">
        <v>797</v>
      </c>
      <c r="B23" s="344"/>
      <c r="C23" s="344"/>
      <c r="D23" s="938">
        <v>20760</v>
      </c>
      <c r="E23" s="299"/>
      <c r="F23" s="299"/>
      <c r="G23" s="299"/>
      <c r="H23" s="299"/>
      <c r="I23" s="257"/>
      <c r="J23" s="257"/>
      <c r="K23" s="257"/>
      <c r="L23" s="257"/>
      <c r="M23" s="257"/>
      <c r="N23" s="299"/>
      <c r="O23" s="257"/>
      <c r="P23" s="257"/>
      <c r="Q23" s="93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</row>
    <row r="24" spans="1:77">
      <c r="A24" s="939" t="s">
        <v>798</v>
      </c>
      <c r="B24" s="344"/>
      <c r="C24" s="344"/>
      <c r="D24" s="938"/>
      <c r="E24" s="299"/>
      <c r="F24" s="299"/>
      <c r="G24" s="299"/>
      <c r="H24" s="299"/>
      <c r="I24" s="257"/>
      <c r="J24" s="257"/>
      <c r="K24" s="257"/>
      <c r="L24" s="257"/>
      <c r="M24" s="257"/>
      <c r="N24" s="299"/>
      <c r="O24" s="257"/>
      <c r="P24" s="257"/>
      <c r="Q24" s="93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</row>
    <row r="25" spans="1:77">
      <c r="A25" s="260" t="s">
        <v>799</v>
      </c>
      <c r="B25" s="344"/>
      <c r="C25" s="344"/>
      <c r="D25" s="938">
        <v>20760</v>
      </c>
      <c r="E25" s="299"/>
      <c r="F25" s="299"/>
      <c r="G25" s="299"/>
      <c r="H25" s="299"/>
      <c r="I25" s="257"/>
      <c r="J25" s="257"/>
      <c r="K25" s="257"/>
      <c r="L25" s="257"/>
      <c r="M25" s="257"/>
      <c r="N25" s="299"/>
      <c r="O25" s="257"/>
      <c r="P25" s="257"/>
      <c r="Q25" s="93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</row>
    <row r="26" spans="1:77">
      <c r="A26" s="618" t="s">
        <v>800</v>
      </c>
      <c r="B26" s="344"/>
      <c r="C26" s="344"/>
      <c r="D26" s="299"/>
      <c r="E26" s="299"/>
      <c r="F26" s="299"/>
      <c r="G26" s="299"/>
      <c r="H26" s="299"/>
      <c r="I26" s="257"/>
      <c r="J26" s="257"/>
      <c r="K26" s="257"/>
      <c r="L26" s="257"/>
      <c r="M26" s="257"/>
      <c r="N26" s="299"/>
      <c r="O26" s="257"/>
      <c r="P26" s="257"/>
      <c r="Q26" s="93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</row>
    <row r="27" spans="1:77">
      <c r="A27" s="618" t="s">
        <v>801</v>
      </c>
      <c r="B27" s="344"/>
      <c r="C27" s="344"/>
      <c r="D27" s="299"/>
      <c r="E27" s="299"/>
      <c r="F27" s="299"/>
      <c r="G27" s="299"/>
      <c r="H27" s="299"/>
      <c r="I27" s="257"/>
      <c r="J27" s="257"/>
      <c r="K27" s="257"/>
      <c r="L27" s="257"/>
      <c r="M27" s="257"/>
      <c r="N27" s="299"/>
      <c r="O27" s="257"/>
      <c r="P27" s="257"/>
      <c r="Q27" s="93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</row>
    <row r="28" spans="1:77">
      <c r="A28" s="258" t="s">
        <v>804</v>
      </c>
      <c r="B28" s="344"/>
      <c r="C28" s="344" t="s">
        <v>805</v>
      </c>
      <c r="D28" s="299" t="s">
        <v>803</v>
      </c>
      <c r="E28" s="299"/>
      <c r="F28" s="299"/>
      <c r="G28" s="299"/>
      <c r="H28" s="299"/>
      <c r="I28" s="257"/>
      <c r="J28" s="257"/>
      <c r="K28" s="257"/>
      <c r="L28" s="257"/>
      <c r="M28" s="257"/>
      <c r="N28" s="299"/>
      <c r="O28" s="257"/>
      <c r="P28" s="257"/>
      <c r="Q28" s="93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257"/>
      <c r="AE28" s="257"/>
      <c r="AF28" s="257"/>
      <c r="AG28" s="257"/>
      <c r="AH28" s="257"/>
      <c r="AI28" s="257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</row>
    <row r="29" spans="1:77" ht="20.25" customHeight="1">
      <c r="A29" s="939" t="s">
        <v>806</v>
      </c>
      <c r="B29" s="344"/>
      <c r="C29" s="344" t="s">
        <v>807</v>
      </c>
      <c r="D29" s="299"/>
      <c r="E29" s="299"/>
      <c r="F29" s="299"/>
      <c r="G29" s="299"/>
      <c r="H29" s="299"/>
      <c r="I29" s="257"/>
      <c r="J29" s="257"/>
      <c r="K29" s="257"/>
      <c r="L29" s="257"/>
      <c r="M29" s="257"/>
      <c r="N29" s="299"/>
      <c r="O29" s="257"/>
      <c r="P29" s="257"/>
      <c r="Q29" s="934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</row>
    <row r="30" spans="1:77">
      <c r="A30" s="260" t="s">
        <v>808</v>
      </c>
      <c r="B30" s="344" t="s">
        <v>809</v>
      </c>
      <c r="C30" s="344"/>
      <c r="D30" s="299"/>
      <c r="E30" s="299"/>
      <c r="F30" s="299"/>
      <c r="G30" s="299"/>
      <c r="H30" s="299"/>
      <c r="I30" s="257"/>
      <c r="J30" s="257"/>
      <c r="K30" s="257"/>
      <c r="L30" s="257"/>
      <c r="M30" s="257"/>
      <c r="N30" s="299"/>
      <c r="O30" s="257"/>
      <c r="P30" s="257"/>
      <c r="Q30" s="934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</row>
    <row r="31" spans="1:77">
      <c r="A31" s="939" t="s">
        <v>810</v>
      </c>
      <c r="B31" s="344" t="s">
        <v>811</v>
      </c>
      <c r="C31" s="344"/>
      <c r="D31" s="299"/>
      <c r="E31" s="299"/>
      <c r="F31" s="299"/>
      <c r="G31" s="299"/>
      <c r="H31" s="299"/>
      <c r="I31" s="257"/>
      <c r="J31" s="257"/>
      <c r="K31" s="257"/>
      <c r="L31" s="257"/>
      <c r="M31" s="257"/>
      <c r="N31" s="299"/>
      <c r="O31" s="257"/>
      <c r="P31" s="257"/>
      <c r="Q31" s="93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</row>
    <row r="32" spans="1:77">
      <c r="A32" s="942" t="s">
        <v>2334</v>
      </c>
      <c r="B32" s="344"/>
      <c r="C32" s="344"/>
      <c r="D32" s="299"/>
      <c r="E32" s="299"/>
      <c r="F32" s="299"/>
      <c r="G32" s="299"/>
      <c r="H32" s="299"/>
      <c r="I32" s="257"/>
      <c r="J32" s="257"/>
      <c r="K32" s="257"/>
      <c r="L32" s="257"/>
      <c r="M32" s="257"/>
      <c r="N32" s="299"/>
      <c r="O32" s="257"/>
      <c r="P32" s="257"/>
      <c r="Q32" s="93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</row>
    <row r="33" spans="1:77">
      <c r="A33" s="260" t="s">
        <v>812</v>
      </c>
      <c r="B33" s="344"/>
      <c r="C33" s="344"/>
      <c r="D33" s="938">
        <v>20790</v>
      </c>
      <c r="E33" s="934" t="s">
        <v>813</v>
      </c>
      <c r="F33" s="919" t="s">
        <v>3532</v>
      </c>
      <c r="G33" s="299"/>
      <c r="H33" s="299"/>
      <c r="I33" s="257"/>
      <c r="J33" s="257"/>
      <c r="K33" s="257"/>
      <c r="L33" s="257"/>
      <c r="M33" s="257"/>
      <c r="N33" s="299"/>
      <c r="O33" s="257"/>
      <c r="P33" s="257"/>
      <c r="Q33" s="93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</row>
    <row r="34" spans="1:77">
      <c r="A34" s="939" t="s">
        <v>814</v>
      </c>
      <c r="B34" s="344"/>
      <c r="C34" s="344"/>
      <c r="D34" s="299"/>
      <c r="E34" s="943" t="s">
        <v>815</v>
      </c>
      <c r="F34" s="944"/>
      <c r="G34" s="299"/>
      <c r="H34" s="299"/>
      <c r="I34" s="257"/>
      <c r="J34" s="257"/>
      <c r="K34" s="154"/>
      <c r="L34" s="257"/>
      <c r="M34" s="257"/>
      <c r="N34" s="299"/>
      <c r="O34" s="257"/>
      <c r="P34" s="257"/>
      <c r="Q34" s="93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</row>
    <row r="35" spans="1:77">
      <c r="A35" s="258" t="s">
        <v>802</v>
      </c>
      <c r="B35" s="344"/>
      <c r="C35" s="344"/>
      <c r="D35" s="299" t="s">
        <v>803</v>
      </c>
      <c r="E35" s="299"/>
      <c r="F35" s="299"/>
      <c r="G35" s="299"/>
      <c r="H35" s="299"/>
      <c r="I35" s="257"/>
      <c r="J35" s="257"/>
      <c r="K35" s="257"/>
      <c r="L35" s="257"/>
      <c r="M35" s="257"/>
      <c r="N35" s="299"/>
      <c r="O35" s="257"/>
      <c r="P35" s="257"/>
      <c r="Q35" s="93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</row>
    <row r="36" spans="1:77">
      <c r="A36" s="939" t="s">
        <v>3875</v>
      </c>
      <c r="B36" s="344"/>
      <c r="C36" s="344"/>
      <c r="D36" s="938"/>
      <c r="E36" s="299"/>
      <c r="F36" s="299"/>
      <c r="G36" s="299"/>
      <c r="H36" s="299"/>
      <c r="I36" s="257"/>
      <c r="J36" s="257"/>
      <c r="K36" s="257"/>
      <c r="L36" s="257"/>
      <c r="M36" s="257"/>
      <c r="N36" s="299"/>
      <c r="O36" s="257"/>
      <c r="P36" s="257"/>
      <c r="Q36" s="93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1"/>
      <c r="AE36" s="571"/>
      <c r="AF36" s="571"/>
      <c r="AG36" s="571"/>
      <c r="AH36" s="571">
        <f>SUM(AH15:AH35)</f>
        <v>0</v>
      </c>
      <c r="AI36" s="571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</row>
    <row r="37" spans="1:77">
      <c r="A37" s="945" t="s">
        <v>2346</v>
      </c>
      <c r="B37" s="344"/>
      <c r="C37" s="344"/>
      <c r="D37" s="299"/>
      <c r="E37" s="946"/>
      <c r="F37" s="299"/>
      <c r="G37" s="299"/>
      <c r="H37" s="299"/>
      <c r="I37" s="257"/>
      <c r="J37" s="257"/>
      <c r="K37" s="257"/>
      <c r="L37" s="257"/>
      <c r="M37" s="257"/>
      <c r="N37" s="299"/>
      <c r="O37" s="257"/>
      <c r="P37" s="257"/>
      <c r="Q37" s="93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573"/>
      <c r="AE37" s="573"/>
      <c r="AF37" s="573"/>
      <c r="AG37" s="573"/>
      <c r="AH37" s="573"/>
      <c r="AI37" s="573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</row>
    <row r="38" spans="1:77">
      <c r="A38" s="258" t="s">
        <v>816</v>
      </c>
      <c r="B38" s="344"/>
      <c r="C38" s="344"/>
      <c r="D38" s="299" t="s">
        <v>803</v>
      </c>
      <c r="E38" s="934"/>
      <c r="F38" s="299"/>
      <c r="G38" s="299"/>
      <c r="H38" s="299"/>
      <c r="I38" s="257"/>
      <c r="J38" s="257"/>
      <c r="K38" s="257"/>
      <c r="L38" s="257"/>
      <c r="M38" s="257"/>
      <c r="N38" s="299"/>
      <c r="O38" s="257"/>
      <c r="P38" s="257"/>
      <c r="Q38" s="93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</row>
    <row r="39" spans="1:77">
      <c r="A39" s="939" t="s">
        <v>817</v>
      </c>
      <c r="B39" s="344"/>
      <c r="C39" s="344"/>
      <c r="D39" s="299"/>
      <c r="E39" s="934"/>
      <c r="F39" s="299"/>
      <c r="G39" s="299"/>
      <c r="H39" s="299"/>
      <c r="I39" s="257"/>
      <c r="J39" s="257"/>
      <c r="K39" s="257"/>
      <c r="L39" s="257"/>
      <c r="M39" s="257"/>
      <c r="N39" s="299"/>
      <c r="O39" s="257"/>
      <c r="P39" s="257"/>
      <c r="Q39" s="934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</row>
    <row r="40" spans="1:77">
      <c r="A40" s="939" t="s">
        <v>3876</v>
      </c>
      <c r="B40" s="344"/>
      <c r="C40" s="344"/>
      <c r="D40" s="938"/>
      <c r="E40" s="299"/>
      <c r="F40" s="299"/>
      <c r="G40" s="299"/>
      <c r="H40" s="299"/>
      <c r="I40" s="257"/>
      <c r="J40" s="257"/>
      <c r="K40" s="257"/>
      <c r="L40" s="257"/>
      <c r="M40" s="257"/>
      <c r="N40" s="299"/>
      <c r="O40" s="257"/>
      <c r="P40" s="257"/>
      <c r="Q40" s="934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</row>
    <row r="41" spans="1:77">
      <c r="A41" s="945" t="s">
        <v>2348</v>
      </c>
      <c r="B41" s="344"/>
      <c r="C41" s="344"/>
      <c r="D41" s="938"/>
      <c r="E41" s="299"/>
      <c r="F41" s="299"/>
      <c r="G41" s="299"/>
      <c r="H41" s="299"/>
      <c r="I41" s="257"/>
      <c r="J41" s="257"/>
      <c r="K41" s="257"/>
      <c r="L41" s="257"/>
      <c r="M41" s="257"/>
      <c r="N41" s="299"/>
      <c r="O41" s="257"/>
      <c r="P41" s="257"/>
      <c r="Q41" s="934">
        <f t="shared" si="0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78"/>
      <c r="AE41" s="78"/>
      <c r="AF41" s="78"/>
      <c r="AG41" s="78"/>
      <c r="AH41" s="78"/>
      <c r="AI41" s="78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</row>
    <row r="42" spans="1:77">
      <c r="A42" s="939" t="s">
        <v>3742</v>
      </c>
      <c r="B42" s="344"/>
      <c r="C42" s="344"/>
      <c r="D42" s="938"/>
      <c r="E42" s="299"/>
      <c r="F42" s="299"/>
      <c r="G42" s="299"/>
      <c r="H42" s="299"/>
      <c r="I42" s="257"/>
      <c r="J42" s="257"/>
      <c r="K42" s="257"/>
      <c r="L42" s="257"/>
      <c r="M42" s="257"/>
      <c r="N42" s="299"/>
      <c r="O42" s="257"/>
      <c r="P42" s="257"/>
      <c r="Q42" s="934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</row>
    <row r="43" spans="1:77">
      <c r="A43" s="939"/>
      <c r="B43" s="344"/>
      <c r="C43" s="344"/>
      <c r="D43" s="938"/>
      <c r="E43" s="299"/>
      <c r="F43" s="299"/>
      <c r="G43" s="299"/>
      <c r="H43" s="299"/>
      <c r="I43" s="257"/>
      <c r="J43" s="257"/>
      <c r="K43" s="257"/>
      <c r="L43" s="257"/>
      <c r="M43" s="257"/>
      <c r="N43" s="299"/>
      <c r="O43" s="257"/>
      <c r="P43" s="257"/>
      <c r="Q43" s="934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</row>
    <row r="44" spans="1:77">
      <c r="A44" s="939"/>
      <c r="B44" s="344"/>
      <c r="C44" s="344"/>
      <c r="D44" s="938"/>
      <c r="E44" s="299"/>
      <c r="F44" s="299"/>
      <c r="G44" s="299"/>
      <c r="H44" s="299"/>
      <c r="I44" s="257"/>
      <c r="J44" s="257"/>
      <c r="K44" s="257"/>
      <c r="L44" s="257"/>
      <c r="M44" s="257"/>
      <c r="N44" s="299"/>
      <c r="O44" s="257"/>
      <c r="P44" s="257"/>
      <c r="Q44" s="93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</row>
    <row r="45" spans="1:77">
      <c r="A45" s="939"/>
      <c r="B45" s="344"/>
      <c r="C45" s="344"/>
      <c r="D45" s="938"/>
      <c r="E45" s="299"/>
      <c r="F45" s="299"/>
      <c r="G45" s="299"/>
      <c r="H45" s="299"/>
      <c r="I45" s="257"/>
      <c r="J45" s="257"/>
      <c r="K45" s="257"/>
      <c r="L45" s="257"/>
      <c r="M45" s="257"/>
      <c r="N45" s="299"/>
      <c r="O45" s="257"/>
      <c r="P45" s="257"/>
      <c r="Q45" s="93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</row>
    <row r="46" spans="1:77">
      <c r="A46" s="939"/>
      <c r="B46" s="344"/>
      <c r="C46" s="344"/>
      <c r="D46" s="938"/>
      <c r="E46" s="299"/>
      <c r="F46" s="299"/>
      <c r="G46" s="299"/>
      <c r="H46" s="299"/>
      <c r="I46" s="257"/>
      <c r="J46" s="257"/>
      <c r="K46" s="257"/>
      <c r="L46" s="257"/>
      <c r="M46" s="257"/>
      <c r="N46" s="299"/>
      <c r="O46" s="257"/>
      <c r="P46" s="257"/>
      <c r="Q46" s="93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</row>
    <row r="47" spans="1:77">
      <c r="A47" s="939"/>
      <c r="B47" s="344"/>
      <c r="C47" s="344"/>
      <c r="D47" s="938"/>
      <c r="E47" s="299"/>
      <c r="F47" s="299"/>
      <c r="G47" s="299"/>
      <c r="H47" s="299"/>
      <c r="I47" s="257"/>
      <c r="J47" s="257"/>
      <c r="K47" s="257"/>
      <c r="L47" s="257"/>
      <c r="M47" s="257"/>
      <c r="N47" s="299"/>
      <c r="O47" s="257"/>
      <c r="P47" s="257"/>
      <c r="Q47" s="93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4"/>
    </row>
    <row r="48" spans="1:77">
      <c r="A48" s="939"/>
      <c r="B48" s="344"/>
      <c r="C48" s="344"/>
      <c r="D48" s="938"/>
      <c r="E48" s="299"/>
      <c r="F48" s="299"/>
      <c r="G48" s="299"/>
      <c r="H48" s="299"/>
      <c r="I48" s="257"/>
      <c r="J48" s="257"/>
      <c r="K48" s="257"/>
      <c r="L48" s="257"/>
      <c r="M48" s="257"/>
      <c r="N48" s="299"/>
      <c r="O48" s="257"/>
      <c r="P48" s="257"/>
      <c r="Q48" s="93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</row>
    <row r="49" spans="1:77">
      <c r="A49" s="2009" t="s">
        <v>934</v>
      </c>
      <c r="B49" s="2009"/>
      <c r="C49" s="2009"/>
      <c r="D49" s="2009"/>
      <c r="E49" s="947">
        <f>Q49</f>
        <v>9000</v>
      </c>
      <c r="F49" s="344"/>
      <c r="G49" s="154">
        <f>SUM(G15:G44)</f>
        <v>9000</v>
      </c>
      <c r="H49" s="154">
        <f t="shared" ref="H49:P49" si="1">SUM(H15:H44)</f>
        <v>0</v>
      </c>
      <c r="I49" s="154">
        <f t="shared" si="1"/>
        <v>0</v>
      </c>
      <c r="J49" s="154">
        <f t="shared" si="1"/>
        <v>0</v>
      </c>
      <c r="K49" s="154">
        <f t="shared" si="1"/>
        <v>0</v>
      </c>
      <c r="L49" s="154">
        <f t="shared" si="1"/>
        <v>0</v>
      </c>
      <c r="M49" s="154">
        <f t="shared" si="1"/>
        <v>0</v>
      </c>
      <c r="N49" s="154">
        <f t="shared" si="1"/>
        <v>0</v>
      </c>
      <c r="O49" s="154">
        <f t="shared" si="1"/>
        <v>0</v>
      </c>
      <c r="P49" s="154">
        <f t="shared" si="1"/>
        <v>0</v>
      </c>
      <c r="Q49" s="934">
        <f t="shared" si="0"/>
        <v>9000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</row>
    <row r="50" spans="1:77" s="63" customFormat="1">
      <c r="A50" s="891"/>
      <c r="B50" s="891"/>
      <c r="C50" s="891"/>
      <c r="D50" s="891"/>
      <c r="E50" s="948"/>
      <c r="F50" s="891"/>
      <c r="G50" s="891"/>
      <c r="H50" s="891"/>
      <c r="Q50" s="949"/>
      <c r="AD50" s="380"/>
      <c r="AE50" s="380"/>
      <c r="AF50" s="380"/>
      <c r="AG50" s="380"/>
      <c r="AH50" s="380"/>
      <c r="AI50" s="380"/>
    </row>
    <row r="51" spans="1:77">
      <c r="A51" s="581" t="s">
        <v>818</v>
      </c>
      <c r="B51" s="1952" t="s">
        <v>779</v>
      </c>
      <c r="C51" s="1952"/>
      <c r="D51" s="1952"/>
      <c r="E51" s="62"/>
      <c r="F51" s="348"/>
      <c r="G51" s="62"/>
      <c r="H51" s="62"/>
      <c r="I51" s="348" t="s">
        <v>780</v>
      </c>
      <c r="J51" s="581"/>
      <c r="N51" s="62"/>
    </row>
    <row r="52" spans="1:77">
      <c r="A52" s="349" t="s">
        <v>819</v>
      </c>
      <c r="D52" s="62"/>
      <c r="E52" s="583" t="s">
        <v>3357</v>
      </c>
      <c r="F52" s="348"/>
      <c r="G52" s="62"/>
      <c r="H52" s="62"/>
      <c r="J52" s="348" t="s">
        <v>3354</v>
      </c>
      <c r="N52" s="62"/>
    </row>
    <row r="53" spans="1:77">
      <c r="A53" s="349" t="s">
        <v>821</v>
      </c>
      <c r="D53" s="62"/>
      <c r="E53" s="348" t="s">
        <v>3353</v>
      </c>
      <c r="F53" s="348"/>
      <c r="G53" s="62"/>
      <c r="H53" s="62"/>
      <c r="J53" s="348" t="s">
        <v>2566</v>
      </c>
      <c r="N53" s="62"/>
    </row>
    <row r="54" spans="1:77" s="143" customFormat="1" ht="15.75" customHeight="1">
      <c r="C54" s="584"/>
      <c r="E54" s="585" t="s">
        <v>3356</v>
      </c>
      <c r="F54" s="584"/>
      <c r="I54" s="584"/>
      <c r="J54" s="585" t="s">
        <v>3355</v>
      </c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380"/>
      <c r="AE54" s="380"/>
      <c r="AF54" s="380"/>
      <c r="AG54" s="380"/>
      <c r="AH54" s="380"/>
      <c r="AI54" s="380"/>
    </row>
    <row r="56" spans="1:77">
      <c r="K56" s="950"/>
      <c r="L56" s="950"/>
    </row>
    <row r="57" spans="1:77">
      <c r="K57" s="950"/>
      <c r="L57" s="950"/>
      <c r="M57" s="349"/>
    </row>
    <row r="58" spans="1:77">
      <c r="K58" s="950"/>
      <c r="L58" s="950"/>
      <c r="M58" s="349"/>
    </row>
  </sheetData>
  <mergeCells count="11">
    <mergeCell ref="A1:O1"/>
    <mergeCell ref="B51:D51"/>
    <mergeCell ref="R13:AC13"/>
    <mergeCell ref="AD13:AI13"/>
    <mergeCell ref="G13:Q13"/>
    <mergeCell ref="F13:F14"/>
    <mergeCell ref="A49:D49"/>
    <mergeCell ref="A13:A14"/>
    <mergeCell ref="B13:C13"/>
    <mergeCell ref="D13:D14"/>
    <mergeCell ref="E13:E14"/>
  </mergeCells>
  <pageMargins left="0.63541666666666663" right="0.23622047244094491" top="0.51181102362204722" bottom="0.39370078740157483" header="0.31496062992125984" footer="0.31496062992125984"/>
  <pageSetup paperSize="9" orientation="landscape" horizontalDpi="4294967293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1:AI81"/>
  <sheetViews>
    <sheetView view="pageLayout" topLeftCell="A67" zoomScaleNormal="110" workbookViewId="0">
      <selection activeCell="N70" sqref="N70"/>
    </sheetView>
  </sheetViews>
  <sheetFormatPr defaultRowHeight="18" customHeight="1"/>
  <cols>
    <col min="1" max="1" width="37.375" style="62" customWidth="1"/>
    <col min="2" max="3" width="33.5" style="62" hidden="1" customWidth="1"/>
    <col min="4" max="4" width="13.25" style="62" customWidth="1"/>
    <col min="5" max="5" width="8.75" style="62" customWidth="1"/>
    <col min="6" max="6" width="10.25" style="62" customWidth="1"/>
    <col min="7" max="7" width="6.75" style="62" customWidth="1"/>
    <col min="8" max="8" width="4.75" style="62" customWidth="1"/>
    <col min="9" max="9" width="4.125" style="62" customWidth="1"/>
    <col min="10" max="10" width="4.25" style="62" customWidth="1"/>
    <col min="11" max="11" width="4.875" style="62" customWidth="1"/>
    <col min="12" max="12" width="5.5" style="62" customWidth="1"/>
    <col min="13" max="13" width="4.125" style="62" customWidth="1"/>
    <col min="14" max="14" width="6.75" style="62" customWidth="1"/>
    <col min="15" max="15" width="5.125" style="62" customWidth="1"/>
    <col min="16" max="17" width="6.7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8" customHeight="1">
      <c r="A2" s="927" t="s">
        <v>0</v>
      </c>
      <c r="D2" s="241" t="s">
        <v>1336</v>
      </c>
      <c r="E2" s="951"/>
      <c r="F2" s="238"/>
      <c r="G2" s="238"/>
      <c r="H2" s="238"/>
      <c r="L2" s="239"/>
      <c r="AD2" s="81"/>
      <c r="AE2" s="81"/>
      <c r="AF2" s="81"/>
      <c r="AG2" s="81"/>
      <c r="AH2" s="81"/>
      <c r="AI2" s="81"/>
    </row>
    <row r="3" spans="1:35" ht="18" customHeight="1">
      <c r="A3" s="927" t="s">
        <v>2</v>
      </c>
      <c r="D3" s="241" t="s">
        <v>1116</v>
      </c>
      <c r="E3" s="952"/>
      <c r="F3" s="238"/>
      <c r="G3" s="238"/>
      <c r="H3" s="238"/>
      <c r="L3" s="239"/>
      <c r="AD3" s="81"/>
      <c r="AE3" s="81"/>
      <c r="AF3" s="81"/>
      <c r="AG3" s="81"/>
      <c r="AH3" s="81"/>
      <c r="AI3" s="81"/>
    </row>
    <row r="4" spans="1:35" ht="18" customHeight="1">
      <c r="A4" s="927"/>
      <c r="D4" s="241" t="s">
        <v>1008</v>
      </c>
      <c r="E4" s="952"/>
      <c r="F4" s="238"/>
      <c r="G4" s="238"/>
      <c r="H4" s="238"/>
      <c r="L4" s="239"/>
      <c r="AD4" s="81"/>
      <c r="AE4" s="81"/>
      <c r="AF4" s="81"/>
      <c r="AG4" s="81"/>
      <c r="AH4" s="81"/>
      <c r="AI4" s="81"/>
    </row>
    <row r="5" spans="1:35" ht="18" customHeight="1">
      <c r="A5" s="927" t="s">
        <v>4</v>
      </c>
      <c r="D5" s="798" t="s">
        <v>1117</v>
      </c>
      <c r="E5" s="897"/>
      <c r="F5" s="798"/>
      <c r="G5" s="798"/>
      <c r="H5" s="798"/>
      <c r="AD5" s="549"/>
      <c r="AE5" s="549"/>
      <c r="AF5" s="549"/>
      <c r="AG5" s="549"/>
      <c r="AH5" s="549"/>
      <c r="AI5" s="549"/>
    </row>
    <row r="6" spans="1:35" ht="18" customHeight="1">
      <c r="A6" s="927"/>
      <c r="D6" s="798" t="s">
        <v>1118</v>
      </c>
      <c r="E6" s="897"/>
      <c r="F6" s="798"/>
      <c r="G6" s="798"/>
      <c r="H6" s="798"/>
      <c r="AD6" s="549"/>
      <c r="AE6" s="549"/>
      <c r="AF6" s="549"/>
      <c r="AG6" s="549"/>
      <c r="AH6" s="549"/>
      <c r="AI6" s="549"/>
    </row>
    <row r="7" spans="1:35" ht="18" customHeight="1">
      <c r="A7" s="927"/>
      <c r="D7" s="798" t="s">
        <v>1119</v>
      </c>
      <c r="E7" s="897"/>
      <c r="F7" s="798"/>
      <c r="G7" s="798"/>
      <c r="H7" s="798"/>
      <c r="K7" s="798"/>
      <c r="AD7" s="549"/>
      <c r="AE7" s="549"/>
      <c r="AF7" s="549"/>
      <c r="AG7" s="549"/>
      <c r="AH7" s="549"/>
      <c r="AI7" s="549"/>
    </row>
    <row r="8" spans="1:35" ht="18" customHeight="1">
      <c r="A8" s="927"/>
      <c r="D8" s="798" t="s">
        <v>1120</v>
      </c>
      <c r="E8" s="897"/>
      <c r="F8" s="798"/>
      <c r="G8" s="798"/>
      <c r="H8" s="798"/>
      <c r="K8" s="798"/>
      <c r="AD8" s="549"/>
      <c r="AE8" s="549"/>
      <c r="AF8" s="549"/>
      <c r="AG8" s="549"/>
      <c r="AH8" s="549"/>
      <c r="AI8" s="549"/>
    </row>
    <row r="9" spans="1:35" ht="18" customHeight="1">
      <c r="A9" s="927" t="s">
        <v>7</v>
      </c>
      <c r="D9" s="25" t="s">
        <v>1784</v>
      </c>
      <c r="E9" s="952"/>
      <c r="F9" s="239"/>
      <c r="G9" s="239"/>
      <c r="H9" s="239"/>
      <c r="L9" s="239"/>
      <c r="AD9" s="549"/>
      <c r="AE9" s="549"/>
      <c r="AF9" s="549"/>
      <c r="AG9" s="549"/>
      <c r="AH9" s="549"/>
      <c r="AI9" s="549"/>
    </row>
    <row r="10" spans="1:35" ht="18" customHeight="1">
      <c r="A10" s="929" t="s">
        <v>9</v>
      </c>
      <c r="D10" s="554" t="s">
        <v>17</v>
      </c>
      <c r="E10" s="238" t="s">
        <v>3325</v>
      </c>
      <c r="F10" s="238"/>
      <c r="G10" s="238"/>
      <c r="H10" s="238"/>
      <c r="L10" s="238" t="s">
        <v>3323</v>
      </c>
      <c r="AD10" s="549"/>
      <c r="AE10" s="549"/>
      <c r="AF10" s="549"/>
      <c r="AG10" s="549"/>
      <c r="AH10" s="549"/>
      <c r="AI10" s="549"/>
    </row>
    <row r="11" spans="1:35" ht="18" customHeight="1">
      <c r="A11" s="929"/>
      <c r="E11" s="238" t="s">
        <v>3326</v>
      </c>
      <c r="F11" s="238"/>
      <c r="G11" s="238"/>
      <c r="H11" s="238"/>
      <c r="L11" s="238"/>
      <c r="M11" s="762" t="s">
        <v>3849</v>
      </c>
      <c r="AD11" s="549"/>
      <c r="AE11" s="549"/>
      <c r="AF11" s="549"/>
      <c r="AG11" s="549"/>
      <c r="AH11" s="549"/>
      <c r="AI11" s="549"/>
    </row>
    <row r="12" spans="1:35" ht="18" customHeight="1">
      <c r="A12" s="929"/>
      <c r="D12" s="554" t="s">
        <v>18</v>
      </c>
      <c r="E12" s="238" t="s">
        <v>3327</v>
      </c>
      <c r="F12" s="238"/>
      <c r="G12" s="238"/>
      <c r="H12" s="238"/>
      <c r="L12" s="62" t="s">
        <v>3324</v>
      </c>
    </row>
    <row r="13" spans="1:35" ht="18" customHeight="1">
      <c r="A13" s="927" t="s">
        <v>11</v>
      </c>
      <c r="D13" s="953" t="s">
        <v>3684</v>
      </c>
      <c r="E13" s="952"/>
      <c r="F13" s="239"/>
      <c r="G13" s="239"/>
      <c r="H13" s="239"/>
      <c r="L13" s="239"/>
    </row>
    <row r="14" spans="1:35" ht="18" customHeight="1">
      <c r="A14" s="2010" t="s">
        <v>12</v>
      </c>
      <c r="B14" s="1972" t="s">
        <v>13</v>
      </c>
      <c r="C14" s="1972"/>
      <c r="D14" s="2011" t="s">
        <v>14</v>
      </c>
      <c r="E14" s="1972" t="s">
        <v>15</v>
      </c>
      <c r="F14" s="1972" t="s">
        <v>16</v>
      </c>
      <c r="G14" s="2006" t="s">
        <v>959</v>
      </c>
      <c r="H14" s="2007"/>
      <c r="I14" s="2007"/>
      <c r="J14" s="2007"/>
      <c r="K14" s="2007"/>
      <c r="L14" s="2007"/>
      <c r="M14" s="2007"/>
      <c r="N14" s="2007"/>
      <c r="O14" s="2007"/>
      <c r="P14" s="2007"/>
      <c r="Q14" s="2008"/>
      <c r="R14" s="1960" t="s">
        <v>3361</v>
      </c>
      <c r="S14" s="1960"/>
      <c r="T14" s="1960"/>
      <c r="U14" s="1960"/>
      <c r="V14" s="1960"/>
      <c r="W14" s="1960"/>
      <c r="X14" s="1960"/>
      <c r="Y14" s="1960"/>
      <c r="Z14" s="1960"/>
      <c r="AA14" s="1960"/>
      <c r="AB14" s="1960"/>
      <c r="AC14" s="1960"/>
      <c r="AD14" s="1936" t="s">
        <v>1934</v>
      </c>
      <c r="AE14" s="1936"/>
      <c r="AF14" s="1936"/>
      <c r="AG14" s="1936"/>
      <c r="AH14" s="1936"/>
      <c r="AI14" s="1936"/>
    </row>
    <row r="15" spans="1:35" ht="18" customHeight="1">
      <c r="A15" s="1946"/>
      <c r="B15" s="465" t="s">
        <v>17</v>
      </c>
      <c r="C15" s="465" t="s">
        <v>18</v>
      </c>
      <c r="D15" s="2012"/>
      <c r="E15" s="1972"/>
      <c r="F15" s="1972"/>
      <c r="G15" s="563" t="s">
        <v>3567</v>
      </c>
      <c r="H15" s="151" t="s">
        <v>997</v>
      </c>
      <c r="I15" s="151" t="s">
        <v>3284</v>
      </c>
      <c r="J15" s="152" t="s">
        <v>998</v>
      </c>
      <c r="K15" s="152" t="s">
        <v>3285</v>
      </c>
      <c r="L15" s="152" t="s">
        <v>960</v>
      </c>
      <c r="M15" s="152" t="s">
        <v>961</v>
      </c>
      <c r="N15" s="152" t="s">
        <v>22</v>
      </c>
      <c r="O15" s="152" t="s">
        <v>501</v>
      </c>
      <c r="P15" s="153" t="s">
        <v>1933</v>
      </c>
      <c r="Q15" s="152" t="s">
        <v>872</v>
      </c>
      <c r="R15" s="564" t="s">
        <v>434</v>
      </c>
      <c r="S15" s="565" t="s">
        <v>437</v>
      </c>
      <c r="T15" s="565" t="s">
        <v>3358</v>
      </c>
      <c r="U15" s="566" t="s">
        <v>1249</v>
      </c>
      <c r="V15" s="566" t="s">
        <v>3359</v>
      </c>
      <c r="W15" s="566" t="s">
        <v>440</v>
      </c>
      <c r="X15" s="566" t="s">
        <v>447</v>
      </c>
      <c r="Y15" s="567" t="s">
        <v>449</v>
      </c>
      <c r="Z15" s="567" t="s">
        <v>442</v>
      </c>
      <c r="AA15" s="567" t="s">
        <v>443</v>
      </c>
      <c r="AB15" s="567" t="s">
        <v>428</v>
      </c>
      <c r="AC15" s="567" t="s">
        <v>3360</v>
      </c>
      <c r="AD15" s="566" t="s">
        <v>2560</v>
      </c>
      <c r="AE15" s="566" t="s">
        <v>2561</v>
      </c>
      <c r="AF15" s="566" t="s">
        <v>2562</v>
      </c>
      <c r="AG15" s="566" t="s">
        <v>2563</v>
      </c>
      <c r="AH15" s="564" t="s">
        <v>872</v>
      </c>
      <c r="AI15" s="565" t="s">
        <v>1935</v>
      </c>
    </row>
    <row r="16" spans="1:35" ht="18" customHeight="1">
      <c r="A16" s="953" t="s">
        <v>3684</v>
      </c>
      <c r="B16" s="154"/>
      <c r="C16" s="154"/>
      <c r="D16" s="154"/>
      <c r="E16" s="154"/>
      <c r="F16" s="154" t="s">
        <v>1124</v>
      </c>
      <c r="G16" s="154"/>
      <c r="H16" s="154"/>
      <c r="I16" s="154">
        <v>0</v>
      </c>
      <c r="J16" s="154"/>
      <c r="K16" s="154"/>
      <c r="L16" s="154"/>
      <c r="M16" s="154"/>
      <c r="N16" s="154"/>
      <c r="O16" s="154"/>
      <c r="P16" s="154"/>
      <c r="Q16" s="154">
        <f>SUM(I16:O16)</f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8" customHeight="1">
      <c r="A17" s="954" t="s">
        <v>2369</v>
      </c>
      <c r="B17" s="154"/>
      <c r="C17" s="154"/>
      <c r="D17" s="154"/>
      <c r="E17" s="154"/>
      <c r="F17" s="154" t="s">
        <v>1337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>
        <f t="shared" ref="Q17:Q76" si="0">SUM(I17:O17)</f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8" customHeight="1">
      <c r="A18" s="954" t="s">
        <v>1338</v>
      </c>
      <c r="B18" s="154" t="s">
        <v>1339</v>
      </c>
      <c r="C18" s="154" t="s">
        <v>1340</v>
      </c>
      <c r="D18" s="154"/>
      <c r="E18" s="154"/>
      <c r="F18" s="154" t="s">
        <v>1342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8" customHeight="1">
      <c r="A19" s="939" t="s">
        <v>2579</v>
      </c>
      <c r="B19" s="154" t="s">
        <v>1343</v>
      </c>
      <c r="C19" s="154" t="s">
        <v>1344</v>
      </c>
      <c r="D19" s="344" t="s">
        <v>1341</v>
      </c>
      <c r="E19" s="854" t="s">
        <v>441</v>
      </c>
      <c r="F19" s="154" t="s">
        <v>1346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8" customHeight="1">
      <c r="A20" s="955" t="s">
        <v>1347</v>
      </c>
      <c r="B20" s="154" t="s">
        <v>1348</v>
      </c>
      <c r="C20" s="154" t="s">
        <v>3850</v>
      </c>
      <c r="D20" s="154"/>
      <c r="E20" s="854" t="s">
        <v>1345</v>
      </c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8" customHeight="1">
      <c r="A21" s="939" t="s">
        <v>1350</v>
      </c>
      <c r="B21" s="154" t="s">
        <v>177</v>
      </c>
      <c r="C21" s="154"/>
      <c r="D21" s="154"/>
      <c r="E21" s="854" t="s">
        <v>1349</v>
      </c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8" customHeight="1">
      <c r="A22" s="955" t="s">
        <v>1351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8" customHeight="1">
      <c r="A23" s="939" t="s">
        <v>1352</v>
      </c>
      <c r="B23" s="154"/>
      <c r="C23" s="154" t="s">
        <v>1353</v>
      </c>
      <c r="D23" s="154"/>
      <c r="E23" s="956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8" customHeight="1">
      <c r="A24" s="955" t="s">
        <v>1354</v>
      </c>
      <c r="B24" s="154"/>
      <c r="C24" s="154" t="s">
        <v>1355</v>
      </c>
      <c r="D24" s="154"/>
      <c r="E24" s="956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8" customHeight="1">
      <c r="A25" s="957" t="s">
        <v>1356</v>
      </c>
      <c r="B25" s="154"/>
      <c r="C25" s="154" t="s">
        <v>1357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8" customHeight="1">
      <c r="A26" s="955" t="s">
        <v>1358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8" customHeight="1">
      <c r="A27" s="955" t="s">
        <v>1359</v>
      </c>
      <c r="B27" s="154"/>
      <c r="C27" s="154" t="s">
        <v>1360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8" customHeight="1">
      <c r="A28" s="958" t="s">
        <v>1361</v>
      </c>
      <c r="B28" s="154"/>
      <c r="C28" s="154" t="s">
        <v>3851</v>
      </c>
      <c r="D28" s="154"/>
      <c r="E28" s="154"/>
      <c r="F28" s="154" t="s">
        <v>1362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24" customHeight="1">
      <c r="A29" s="958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24.75" customHeight="1">
      <c r="A30" s="939" t="s">
        <v>3682</v>
      </c>
      <c r="B30" s="154"/>
      <c r="C30" s="154" t="s">
        <v>1376</v>
      </c>
      <c r="D30" s="154"/>
      <c r="E30" s="154" t="s">
        <v>3683</v>
      </c>
      <c r="F30" s="154"/>
      <c r="G30" s="154"/>
      <c r="H30" s="154"/>
      <c r="I30" s="154"/>
      <c r="J30" s="154"/>
      <c r="K30" s="154">
        <v>3000</v>
      </c>
      <c r="L30" s="154"/>
      <c r="M30" s="154"/>
      <c r="N30" s="154"/>
      <c r="O30" s="154"/>
      <c r="P30" s="154"/>
      <c r="Q30" s="154">
        <f t="shared" si="0"/>
        <v>3000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8" customHeight="1">
      <c r="A31" s="939" t="s">
        <v>3686</v>
      </c>
      <c r="B31" s="154"/>
      <c r="C31" s="154" t="s">
        <v>1377</v>
      </c>
      <c r="D31" s="154"/>
      <c r="E31" s="257" t="s">
        <v>1175</v>
      </c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8" customHeight="1">
      <c r="B32" s="154"/>
      <c r="C32" s="154" t="s">
        <v>1378</v>
      </c>
      <c r="D32" s="344" t="s">
        <v>1379</v>
      </c>
      <c r="E32" s="257" t="s">
        <v>3685</v>
      </c>
      <c r="F32" s="154"/>
      <c r="G32" s="154"/>
      <c r="H32" s="154"/>
      <c r="I32" s="154"/>
      <c r="J32" s="154"/>
      <c r="K32" s="154">
        <v>30000</v>
      </c>
      <c r="L32" s="154"/>
      <c r="M32" s="154"/>
      <c r="N32" s="154"/>
      <c r="O32" s="154"/>
      <c r="P32" s="154"/>
      <c r="Q32" s="154">
        <f t="shared" si="0"/>
        <v>30000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8" customHeight="1">
      <c r="A33" s="959" t="s">
        <v>2381</v>
      </c>
      <c r="B33" s="154"/>
      <c r="C33" s="154"/>
      <c r="D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8" customHeight="1">
      <c r="A34" s="960" t="s">
        <v>1380</v>
      </c>
      <c r="B34" s="154"/>
      <c r="C34" s="154"/>
      <c r="D34" s="154"/>
      <c r="E34" s="854" t="s">
        <v>1381</v>
      </c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8" customHeight="1">
      <c r="A35" s="154"/>
      <c r="B35" s="154"/>
      <c r="C35" s="154"/>
      <c r="D35" s="154"/>
      <c r="E35" s="854" t="s">
        <v>1382</v>
      </c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1"/>
      <c r="AE35" s="571"/>
      <c r="AF35" s="571"/>
      <c r="AG35" s="571"/>
      <c r="AH35" s="571">
        <f>SUM(AH16:AH34)</f>
        <v>0</v>
      </c>
      <c r="AI35" s="571"/>
    </row>
    <row r="36" spans="1:35" ht="18" customHeight="1">
      <c r="A36" s="154"/>
      <c r="B36" s="154"/>
      <c r="C36" s="154"/>
      <c r="D36" s="154"/>
      <c r="E36" s="854" t="s">
        <v>1383</v>
      </c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3"/>
      <c r="AE36" s="573"/>
      <c r="AF36" s="573"/>
      <c r="AG36" s="573"/>
      <c r="AH36" s="573"/>
      <c r="AI36" s="573"/>
    </row>
    <row r="37" spans="1:35" ht="18" customHeight="1">
      <c r="A37" s="954" t="s">
        <v>1363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8" customHeight="1">
      <c r="A38" s="154" t="s">
        <v>2380</v>
      </c>
      <c r="B38" s="154" t="s">
        <v>1364</v>
      </c>
      <c r="C38" s="154" t="s">
        <v>1365</v>
      </c>
      <c r="D38" s="344" t="s">
        <v>1366</v>
      </c>
      <c r="E38" s="154" t="s">
        <v>942</v>
      </c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8" customHeight="1">
      <c r="A39" s="955" t="s">
        <v>1367</v>
      </c>
      <c r="B39" s="154" t="s">
        <v>1368</v>
      </c>
      <c r="C39" s="154"/>
      <c r="D39" s="154"/>
      <c r="E39" s="154" t="s">
        <v>1369</v>
      </c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ht="18" customHeight="1">
      <c r="A40" s="939" t="s">
        <v>1370</v>
      </c>
      <c r="B40" s="154"/>
      <c r="C40" s="154"/>
      <c r="D40" s="154"/>
      <c r="E40" s="154" t="s">
        <v>1371</v>
      </c>
      <c r="F40" s="154"/>
      <c r="H40" s="154"/>
      <c r="I40" s="154"/>
      <c r="J40" s="154"/>
      <c r="L40" s="154"/>
      <c r="M40" s="154"/>
      <c r="N40" s="154">
        <v>28000</v>
      </c>
      <c r="O40" s="154"/>
      <c r="P40" s="154"/>
      <c r="Q40" s="154">
        <f t="shared" si="0"/>
        <v>28000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78"/>
      <c r="AE40" s="78"/>
      <c r="AF40" s="78"/>
      <c r="AG40" s="78"/>
      <c r="AH40" s="78"/>
      <c r="AI40" s="78"/>
    </row>
    <row r="41" spans="1:35" ht="18" customHeight="1">
      <c r="A41" s="939" t="s">
        <v>1372</v>
      </c>
      <c r="B41" s="154"/>
      <c r="C41" s="154"/>
      <c r="D41" s="154"/>
      <c r="E41" s="154" t="s">
        <v>1373</v>
      </c>
      <c r="F41" s="154"/>
      <c r="H41" s="154"/>
      <c r="I41" s="154"/>
      <c r="J41" s="154"/>
      <c r="L41" s="154"/>
      <c r="M41" s="154"/>
      <c r="N41" s="154">
        <v>1500</v>
      </c>
      <c r="O41" s="154"/>
      <c r="P41" s="154"/>
      <c r="Q41" s="154">
        <f t="shared" si="0"/>
        <v>1500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8" customHeight="1">
      <c r="A42" s="939" t="s">
        <v>1374</v>
      </c>
      <c r="B42" s="154"/>
      <c r="C42" s="154"/>
      <c r="D42" s="344" t="s">
        <v>1375</v>
      </c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8" customHeight="1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8" customHeight="1">
      <c r="A44" s="939"/>
      <c r="B44" s="154"/>
      <c r="C44" s="154"/>
      <c r="D44" s="154"/>
      <c r="E44" s="956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8" customHeight="1">
      <c r="A45" s="939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8" customHeight="1">
      <c r="A46" s="954" t="s">
        <v>2370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8" customHeight="1">
      <c r="A47" s="961" t="s">
        <v>2371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8" customHeight="1">
      <c r="A48" s="955" t="s">
        <v>1394</v>
      </c>
      <c r="B48" s="154"/>
      <c r="C48" s="154" t="s">
        <v>1395</v>
      </c>
      <c r="D48" s="344" t="s">
        <v>1396</v>
      </c>
      <c r="E48" s="154"/>
      <c r="F48" s="154" t="s">
        <v>1124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8" customHeight="1">
      <c r="A49" s="955" t="s">
        <v>1397</v>
      </c>
      <c r="B49" s="154"/>
      <c r="C49" s="154" t="s">
        <v>1398</v>
      </c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8" customHeight="1">
      <c r="A50" s="955" t="s">
        <v>1399</v>
      </c>
      <c r="B50" s="154" t="s">
        <v>1400</v>
      </c>
      <c r="C50" s="154" t="s">
        <v>1401</v>
      </c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8" customHeight="1">
      <c r="A51" s="955" t="s">
        <v>1402</v>
      </c>
      <c r="B51" s="154" t="s">
        <v>1403</v>
      </c>
      <c r="C51" s="154" t="s">
        <v>1404</v>
      </c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>
        <f t="shared" si="0"/>
        <v>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8" customHeight="1">
      <c r="A52" s="955" t="s">
        <v>1405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8" customHeight="1">
      <c r="A53" s="955" t="s">
        <v>1406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>
        <f t="shared" si="0"/>
        <v>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8" customHeight="1">
      <c r="A54" s="962" t="s">
        <v>2372</v>
      </c>
      <c r="B54" s="154"/>
      <c r="C54" s="154"/>
      <c r="D54" s="154"/>
      <c r="E54" s="963" t="s">
        <v>2580</v>
      </c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>
        <f t="shared" si="0"/>
        <v>0</v>
      </c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8" customHeight="1">
      <c r="A55" s="955" t="s">
        <v>2376</v>
      </c>
      <c r="B55" s="154"/>
      <c r="C55" s="154" t="s">
        <v>1384</v>
      </c>
      <c r="D55" s="344" t="s">
        <v>157</v>
      </c>
      <c r="E55" s="964" t="s">
        <v>1393</v>
      </c>
      <c r="F55" s="154" t="s">
        <v>1346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>
        <f t="shared" si="0"/>
        <v>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8" customHeight="1">
      <c r="A56" s="957" t="s">
        <v>1385</v>
      </c>
      <c r="B56" s="154"/>
      <c r="C56" s="154"/>
      <c r="D56" s="154"/>
      <c r="E56" s="8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>
        <f t="shared" si="0"/>
        <v>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ht="18" customHeight="1">
      <c r="A57" s="955" t="s">
        <v>2377</v>
      </c>
      <c r="B57" s="154"/>
      <c r="C57" s="154" t="s">
        <v>1384</v>
      </c>
      <c r="D57" s="344" t="s">
        <v>1386</v>
      </c>
      <c r="E57" s="854" t="s">
        <v>1387</v>
      </c>
      <c r="F57" s="154" t="s">
        <v>1124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>
        <f t="shared" si="0"/>
        <v>0</v>
      </c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223"/>
      <c r="AE57" s="223"/>
      <c r="AF57" s="223"/>
      <c r="AG57" s="223"/>
      <c r="AH57" s="223"/>
      <c r="AI57" s="223"/>
    </row>
    <row r="58" spans="1:35" ht="18" customHeight="1">
      <c r="A58" s="957" t="s">
        <v>1388</v>
      </c>
      <c r="B58" s="154"/>
      <c r="C58" s="154"/>
      <c r="D58" s="154"/>
      <c r="E58" s="854" t="s">
        <v>1389</v>
      </c>
      <c r="F58" s="154" t="s">
        <v>1342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>
        <f t="shared" si="0"/>
        <v>0</v>
      </c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223"/>
      <c r="AE58" s="223"/>
      <c r="AF58" s="223"/>
      <c r="AG58" s="223"/>
      <c r="AH58" s="223"/>
      <c r="AI58" s="223"/>
    </row>
    <row r="59" spans="1:35" ht="18" customHeight="1">
      <c r="A59" s="955" t="s">
        <v>1390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>
        <f t="shared" si="0"/>
        <v>0</v>
      </c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223"/>
      <c r="AE59" s="223"/>
      <c r="AF59" s="223"/>
      <c r="AG59" s="223"/>
      <c r="AH59" s="223"/>
      <c r="AI59" s="223"/>
    </row>
    <row r="60" spans="1:35" ht="18" customHeight="1">
      <c r="A60" s="955" t="s">
        <v>1391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>
        <f t="shared" si="0"/>
        <v>0</v>
      </c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223"/>
      <c r="AE60" s="223"/>
      <c r="AF60" s="223"/>
      <c r="AG60" s="223"/>
      <c r="AH60" s="223"/>
      <c r="AI60" s="223"/>
    </row>
    <row r="61" spans="1:35" ht="18" customHeight="1">
      <c r="A61" s="955" t="s">
        <v>2378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>
        <f t="shared" si="0"/>
        <v>0</v>
      </c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223"/>
      <c r="AE61" s="223"/>
      <c r="AF61" s="223"/>
      <c r="AG61" s="223"/>
      <c r="AH61" s="223"/>
      <c r="AI61" s="223"/>
    </row>
    <row r="62" spans="1:35" ht="18" customHeight="1">
      <c r="A62" s="954" t="s">
        <v>2373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>
        <f t="shared" si="0"/>
        <v>0</v>
      </c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223"/>
      <c r="AE62" s="223"/>
      <c r="AF62" s="223"/>
      <c r="AG62" s="223"/>
      <c r="AH62" s="223"/>
      <c r="AI62" s="223"/>
    </row>
    <row r="63" spans="1:35" ht="18" customHeight="1">
      <c r="A63" s="154" t="s">
        <v>2374</v>
      </c>
      <c r="B63" s="154"/>
      <c r="C63" s="154"/>
      <c r="D63" s="344" t="s">
        <v>1176</v>
      </c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>
        <f t="shared" si="0"/>
        <v>0</v>
      </c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223"/>
      <c r="AE63" s="223"/>
      <c r="AF63" s="223"/>
      <c r="AG63" s="223"/>
      <c r="AH63" s="223"/>
      <c r="AI63" s="223"/>
    </row>
    <row r="64" spans="1:35" ht="18" customHeight="1">
      <c r="A64" s="955" t="s">
        <v>1392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>
        <f t="shared" si="0"/>
        <v>0</v>
      </c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223"/>
      <c r="AE64" s="223"/>
      <c r="AF64" s="223"/>
      <c r="AG64" s="223"/>
      <c r="AH64" s="223"/>
      <c r="AI64" s="223"/>
    </row>
    <row r="65" spans="1:35" ht="18" customHeight="1">
      <c r="A65" s="955" t="s">
        <v>2379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>
        <f t="shared" si="0"/>
        <v>0</v>
      </c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223"/>
      <c r="AE65" s="223"/>
      <c r="AF65" s="223"/>
      <c r="AG65" s="223"/>
      <c r="AH65" s="223"/>
      <c r="AI65" s="223"/>
    </row>
    <row r="66" spans="1:35" ht="18" customHeight="1">
      <c r="A66" s="154" t="s">
        <v>2375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>
        <f t="shared" si="0"/>
        <v>0</v>
      </c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223"/>
      <c r="AE66" s="223"/>
      <c r="AF66" s="223"/>
      <c r="AG66" s="223"/>
      <c r="AH66" s="223"/>
      <c r="AI66" s="223"/>
    </row>
    <row r="67" spans="1:35" ht="18" customHeight="1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>
        <f t="shared" si="0"/>
        <v>0</v>
      </c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223"/>
      <c r="AE67" s="223"/>
      <c r="AF67" s="223"/>
      <c r="AG67" s="223"/>
      <c r="AH67" s="223"/>
      <c r="AI67" s="223"/>
    </row>
    <row r="68" spans="1:35" ht="18" customHeight="1">
      <c r="A68" s="1462"/>
      <c r="B68" s="1463"/>
      <c r="C68" s="1119"/>
      <c r="D68" s="1462"/>
      <c r="E68" s="1119"/>
      <c r="F68" s="146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>
        <f t="shared" si="0"/>
        <v>0</v>
      </c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223"/>
      <c r="AE68" s="223"/>
      <c r="AF68" s="223"/>
      <c r="AG68" s="223"/>
      <c r="AH68" s="223"/>
      <c r="AI68" s="223"/>
    </row>
    <row r="69" spans="1:35" ht="18" customHeight="1">
      <c r="A69" s="1462"/>
      <c r="B69" s="1463"/>
      <c r="C69" s="1119"/>
      <c r="D69" s="1462"/>
      <c r="E69" s="1119"/>
      <c r="F69" s="146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>
        <f t="shared" si="0"/>
        <v>0</v>
      </c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223"/>
      <c r="AE69" s="223"/>
      <c r="AF69" s="223"/>
      <c r="AG69" s="223"/>
      <c r="AH69" s="223"/>
      <c r="AI69" s="223"/>
    </row>
    <row r="70" spans="1:35" ht="18" customHeight="1">
      <c r="A70" s="1462"/>
      <c r="B70" s="1463"/>
      <c r="C70" s="1119"/>
      <c r="D70" s="1462"/>
      <c r="E70" s="1119"/>
      <c r="F70" s="146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>
        <f t="shared" si="0"/>
        <v>0</v>
      </c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223"/>
      <c r="AE70" s="223"/>
      <c r="AF70" s="223"/>
      <c r="AG70" s="223"/>
      <c r="AH70" s="223"/>
      <c r="AI70" s="223"/>
    </row>
    <row r="71" spans="1:35" ht="18" customHeight="1">
      <c r="A71" s="1462"/>
      <c r="B71" s="1463"/>
      <c r="C71" s="1119"/>
      <c r="D71" s="1462"/>
      <c r="E71" s="1119"/>
      <c r="F71" s="146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>
        <f t="shared" si="0"/>
        <v>0</v>
      </c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223"/>
      <c r="AE71" s="223"/>
      <c r="AF71" s="223"/>
      <c r="AG71" s="223"/>
      <c r="AH71" s="223"/>
      <c r="AI71" s="223"/>
    </row>
    <row r="72" spans="1:35" ht="18" customHeight="1">
      <c r="A72" s="1462"/>
      <c r="B72" s="1463"/>
      <c r="C72" s="1119"/>
      <c r="D72" s="1462"/>
      <c r="E72" s="1119"/>
      <c r="F72" s="146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>
        <f t="shared" si="0"/>
        <v>0</v>
      </c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223"/>
      <c r="AE72" s="223"/>
      <c r="AF72" s="223"/>
      <c r="AG72" s="223"/>
      <c r="AH72" s="223"/>
      <c r="AI72" s="223"/>
    </row>
    <row r="73" spans="1:35" ht="18" customHeight="1">
      <c r="A73" s="1462"/>
      <c r="B73" s="1463"/>
      <c r="C73" s="1119"/>
      <c r="D73" s="1462"/>
      <c r="E73" s="1119"/>
      <c r="F73" s="146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>
        <f t="shared" si="0"/>
        <v>0</v>
      </c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223"/>
      <c r="AE73" s="223"/>
      <c r="AF73" s="223"/>
      <c r="AG73" s="223"/>
      <c r="AH73" s="223"/>
      <c r="AI73" s="223"/>
    </row>
    <row r="74" spans="1:35" ht="18" customHeight="1">
      <c r="A74" s="1462"/>
      <c r="B74" s="1463"/>
      <c r="C74" s="1119"/>
      <c r="D74" s="1462"/>
      <c r="E74" s="1119"/>
      <c r="F74" s="146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>
        <f t="shared" si="0"/>
        <v>0</v>
      </c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223"/>
      <c r="AE74" s="223"/>
      <c r="AF74" s="223"/>
      <c r="AG74" s="223"/>
      <c r="AH74" s="223"/>
      <c r="AI74" s="223"/>
    </row>
    <row r="75" spans="1:35" ht="18" customHeight="1">
      <c r="A75" s="1462"/>
      <c r="B75" s="1463"/>
      <c r="C75" s="1119"/>
      <c r="D75" s="1462"/>
      <c r="E75" s="1119"/>
      <c r="F75" s="146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>
        <f t="shared" si="0"/>
        <v>0</v>
      </c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223"/>
      <c r="AE75" s="223"/>
      <c r="AF75" s="223"/>
      <c r="AG75" s="223"/>
      <c r="AH75" s="223"/>
      <c r="AI75" s="223"/>
    </row>
    <row r="76" spans="1:35" ht="18" customHeight="1">
      <c r="A76" s="965" t="s">
        <v>934</v>
      </c>
      <c r="B76" s="966"/>
      <c r="C76" s="967"/>
      <c r="D76" s="968">
        <f>Q76</f>
        <v>62500</v>
      </c>
      <c r="E76" s="969"/>
      <c r="F76" s="970"/>
      <c r="G76" s="971">
        <f>SUM(G16:G67)</f>
        <v>0</v>
      </c>
      <c r="H76" s="971">
        <f t="shared" ref="H76:P76" si="1">SUM(H16:H67)</f>
        <v>0</v>
      </c>
      <c r="I76" s="971">
        <f t="shared" si="1"/>
        <v>0</v>
      </c>
      <c r="J76" s="971">
        <f t="shared" si="1"/>
        <v>0</v>
      </c>
      <c r="K76" s="971">
        <f>SUM(K16:K67)</f>
        <v>33000</v>
      </c>
      <c r="L76" s="971">
        <f t="shared" si="1"/>
        <v>0</v>
      </c>
      <c r="M76" s="971">
        <f t="shared" si="1"/>
        <v>0</v>
      </c>
      <c r="N76" s="971">
        <f t="shared" si="1"/>
        <v>29500</v>
      </c>
      <c r="O76" s="971">
        <f t="shared" si="1"/>
        <v>0</v>
      </c>
      <c r="P76" s="971">
        <f t="shared" si="1"/>
        <v>0</v>
      </c>
      <c r="Q76" s="154">
        <f t="shared" si="0"/>
        <v>62500</v>
      </c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223"/>
      <c r="AE76" s="223"/>
      <c r="AF76" s="223"/>
      <c r="AG76" s="223"/>
      <c r="AH76" s="223"/>
      <c r="AI76" s="223"/>
    </row>
    <row r="78" spans="1:35" ht="17.25">
      <c r="A78" s="581" t="s">
        <v>818</v>
      </c>
      <c r="B78" s="1952" t="s">
        <v>779</v>
      </c>
      <c r="C78" s="1952"/>
      <c r="D78" s="1952"/>
      <c r="F78" s="348"/>
      <c r="I78" s="348" t="s">
        <v>780</v>
      </c>
      <c r="J78" s="581"/>
    </row>
    <row r="79" spans="1:35" ht="17.25">
      <c r="A79" s="349" t="s">
        <v>819</v>
      </c>
      <c r="B79" s="349"/>
      <c r="C79" s="349"/>
      <c r="E79" s="583" t="s">
        <v>3357</v>
      </c>
      <c r="F79" s="348"/>
      <c r="J79" s="348" t="s">
        <v>3354</v>
      </c>
    </row>
    <row r="80" spans="1:35" ht="17.25">
      <c r="A80" s="349" t="s">
        <v>821</v>
      </c>
      <c r="B80" s="349"/>
      <c r="C80" s="349"/>
      <c r="E80" s="348" t="s">
        <v>3353</v>
      </c>
      <c r="F80" s="348"/>
      <c r="J80" s="348" t="s">
        <v>2566</v>
      </c>
    </row>
    <row r="81" spans="3:35" s="143" customFormat="1" ht="15.75" customHeight="1">
      <c r="C81" s="584"/>
      <c r="E81" s="585" t="s">
        <v>3356</v>
      </c>
      <c r="F81" s="584"/>
      <c r="I81" s="584"/>
      <c r="J81" s="585" t="s">
        <v>3355</v>
      </c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380"/>
      <c r="AE81" s="380"/>
      <c r="AF81" s="380"/>
      <c r="AG81" s="380"/>
      <c r="AH81" s="380"/>
      <c r="AI81" s="380"/>
    </row>
  </sheetData>
  <mergeCells count="10">
    <mergeCell ref="A1:O1"/>
    <mergeCell ref="B78:D78"/>
    <mergeCell ref="R14:AC14"/>
    <mergeCell ref="AD14:AI14"/>
    <mergeCell ref="G14:Q14"/>
    <mergeCell ref="A14:A15"/>
    <mergeCell ref="B14:C14"/>
    <mergeCell ref="D14:D15"/>
    <mergeCell ref="E14:E15"/>
    <mergeCell ref="F14:F15"/>
  </mergeCells>
  <pageMargins left="0.63446969696969702" right="0.23622047244094491" top="0.55118110236220474" bottom="0.35433070866141736" header="0.31496062992125984" footer="0.31496062992125984"/>
  <pageSetup paperSize="9" orientation="landscape" horizontalDpi="4294967293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AI58"/>
  <sheetViews>
    <sheetView view="pageLayout" topLeftCell="A40" workbookViewId="0">
      <selection activeCell="F15" sqref="F15"/>
    </sheetView>
  </sheetViews>
  <sheetFormatPr defaultRowHeight="17.25" customHeight="1"/>
  <cols>
    <col min="1" max="1" width="39.375" style="25" customWidth="1"/>
    <col min="2" max="2" width="18" style="25" hidden="1" customWidth="1"/>
    <col min="3" max="3" width="22.875" style="25" hidden="1" customWidth="1"/>
    <col min="4" max="4" width="9.625" style="25" customWidth="1"/>
    <col min="5" max="5" width="12.875" style="25" customWidth="1"/>
    <col min="6" max="6" width="9.625" style="25" customWidth="1"/>
    <col min="7" max="7" width="5.125" style="25" customWidth="1"/>
    <col min="8" max="8" width="4.125" style="25" customWidth="1"/>
    <col min="9" max="9" width="4.625" style="25" customWidth="1"/>
    <col min="10" max="10" width="5.75" style="25" customWidth="1"/>
    <col min="11" max="11" width="5.5" style="25" customWidth="1"/>
    <col min="12" max="12" width="5.125" style="25" customWidth="1"/>
    <col min="13" max="13" width="4.625" style="25" customWidth="1"/>
    <col min="14" max="14" width="6.625" style="25" customWidth="1"/>
    <col min="15" max="15" width="5.25" style="25" customWidth="1"/>
    <col min="16" max="16" width="5.125" style="25" customWidth="1"/>
    <col min="17" max="17" width="5.875" style="25" customWidth="1"/>
    <col min="18" max="29" width="3.875" style="73" customWidth="1"/>
    <col min="30" max="33" width="16.375" style="9" customWidth="1"/>
    <col min="34" max="35" width="9" style="9"/>
    <col min="36" max="16384" width="9" style="25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7.25" customHeight="1">
      <c r="A2" s="17" t="s">
        <v>0</v>
      </c>
      <c r="C2" s="20"/>
      <c r="D2" s="15" t="s">
        <v>1115</v>
      </c>
      <c r="E2" s="16"/>
      <c r="F2" s="16"/>
      <c r="G2" s="16"/>
      <c r="H2" s="16"/>
      <c r="AD2" s="1"/>
      <c r="AE2" s="1"/>
      <c r="AF2" s="1"/>
      <c r="AG2" s="1"/>
      <c r="AH2" s="1"/>
      <c r="AI2" s="1"/>
    </row>
    <row r="3" spans="1:35" ht="17.25" customHeight="1">
      <c r="A3" s="17" t="s">
        <v>2</v>
      </c>
      <c r="C3" s="44"/>
      <c r="D3" s="15" t="s">
        <v>1116</v>
      </c>
      <c r="E3" s="16"/>
      <c r="F3" s="16"/>
      <c r="G3" s="16"/>
      <c r="H3" s="16"/>
      <c r="AD3" s="1"/>
      <c r="AE3" s="1"/>
      <c r="AF3" s="1"/>
      <c r="AG3" s="1"/>
      <c r="AH3" s="1"/>
      <c r="AI3" s="1"/>
    </row>
    <row r="4" spans="1:35" ht="17.25" customHeight="1">
      <c r="A4" s="17" t="s">
        <v>4</v>
      </c>
      <c r="C4" s="45"/>
      <c r="D4" s="376" t="s">
        <v>1117</v>
      </c>
      <c r="E4" s="16"/>
      <c r="F4" s="16"/>
      <c r="G4" s="16"/>
      <c r="H4" s="376" t="s">
        <v>1119</v>
      </c>
      <c r="AD4" s="1"/>
      <c r="AE4" s="1"/>
      <c r="AF4" s="1"/>
      <c r="AG4" s="1"/>
      <c r="AH4" s="1"/>
      <c r="AI4" s="1"/>
    </row>
    <row r="5" spans="1:35" ht="17.25" customHeight="1">
      <c r="A5" s="17"/>
      <c r="C5" s="45"/>
      <c r="D5" s="376" t="s">
        <v>1118</v>
      </c>
      <c r="E5" s="16"/>
      <c r="F5" s="16"/>
      <c r="G5" s="16"/>
      <c r="H5" s="376" t="s">
        <v>1120</v>
      </c>
      <c r="AD5" s="54"/>
      <c r="AE5" s="54"/>
      <c r="AF5" s="54"/>
      <c r="AG5" s="54"/>
      <c r="AH5" s="54"/>
      <c r="AI5" s="54"/>
    </row>
    <row r="6" spans="1:35" ht="17.25" customHeight="1">
      <c r="A6" s="17" t="s">
        <v>7</v>
      </c>
      <c r="C6" s="44"/>
      <c r="D6" s="25" t="s">
        <v>1784</v>
      </c>
      <c r="E6" s="16"/>
      <c r="F6" s="16"/>
      <c r="G6" s="16"/>
      <c r="H6" s="16"/>
      <c r="AD6" s="54"/>
      <c r="AE6" s="54"/>
      <c r="AF6" s="54"/>
      <c r="AG6" s="54"/>
      <c r="AH6" s="54"/>
      <c r="AI6" s="54"/>
    </row>
    <row r="7" spans="1:35" ht="17.25" customHeight="1">
      <c r="A7" s="47" t="s">
        <v>9</v>
      </c>
      <c r="C7" s="20"/>
      <c r="D7" s="68" t="s">
        <v>17</v>
      </c>
      <c r="E7" s="23" t="s">
        <v>1122</v>
      </c>
      <c r="F7" s="16"/>
      <c r="G7" s="16"/>
      <c r="H7" s="16"/>
      <c r="AD7" s="54"/>
      <c r="AE7" s="54"/>
      <c r="AF7" s="54"/>
      <c r="AG7" s="54"/>
      <c r="AH7" s="54"/>
      <c r="AI7" s="54"/>
    </row>
    <row r="8" spans="1:35" ht="17.25" customHeight="1">
      <c r="A8" s="47"/>
      <c r="C8" s="20"/>
      <c r="D8" s="68" t="s">
        <v>18</v>
      </c>
      <c r="E8" s="46" t="s">
        <v>1121</v>
      </c>
      <c r="F8" s="16"/>
      <c r="G8" s="16"/>
      <c r="H8" s="16"/>
      <c r="AD8" s="54"/>
      <c r="AE8" s="54"/>
      <c r="AF8" s="54"/>
      <c r="AG8" s="54"/>
      <c r="AH8" s="54"/>
      <c r="AI8" s="54"/>
    </row>
    <row r="9" spans="1:35" ht="17.25" customHeight="1">
      <c r="A9" s="17" t="s">
        <v>11</v>
      </c>
      <c r="C9" s="44"/>
      <c r="D9" s="14" t="s">
        <v>1123</v>
      </c>
      <c r="E9" s="16"/>
      <c r="F9" s="48"/>
      <c r="G9" s="48"/>
      <c r="H9" s="48"/>
      <c r="AD9" s="54"/>
      <c r="AE9" s="54"/>
      <c r="AF9" s="54"/>
      <c r="AG9" s="54"/>
      <c r="AH9" s="54"/>
      <c r="AI9" s="54"/>
    </row>
    <row r="10" spans="1:35" ht="17.25" customHeight="1">
      <c r="A10" s="2017" t="s">
        <v>12</v>
      </c>
      <c r="B10" s="2019" t="s">
        <v>13</v>
      </c>
      <c r="C10" s="2019"/>
      <c r="D10" s="2020" t="s">
        <v>14</v>
      </c>
      <c r="E10" s="2019" t="s">
        <v>15</v>
      </c>
      <c r="F10" s="2019" t="s">
        <v>16</v>
      </c>
      <c r="G10" s="128"/>
      <c r="H10" s="128"/>
      <c r="I10" s="127"/>
      <c r="J10" s="127"/>
      <c r="K10" s="127"/>
      <c r="L10" s="127" t="s">
        <v>959</v>
      </c>
      <c r="M10" s="127"/>
      <c r="N10" s="127"/>
      <c r="O10" s="127"/>
      <c r="P10" s="127"/>
      <c r="Q10" s="127"/>
      <c r="R10" s="2014" t="s">
        <v>3361</v>
      </c>
      <c r="S10" s="2014"/>
      <c r="T10" s="2014"/>
      <c r="U10" s="2014"/>
      <c r="V10" s="2014"/>
      <c r="W10" s="2014"/>
      <c r="X10" s="2014"/>
      <c r="Y10" s="2014"/>
      <c r="Z10" s="2014"/>
      <c r="AA10" s="2014"/>
      <c r="AB10" s="2014"/>
      <c r="AC10" s="2014"/>
      <c r="AD10" s="1988" t="s">
        <v>1934</v>
      </c>
      <c r="AE10" s="1988"/>
      <c r="AF10" s="1988"/>
      <c r="AG10" s="1988"/>
      <c r="AH10" s="1988"/>
      <c r="AI10" s="1988"/>
    </row>
    <row r="11" spans="1:35" ht="17.25" customHeight="1">
      <c r="A11" s="2018"/>
      <c r="B11" s="285" t="s">
        <v>17</v>
      </c>
      <c r="C11" s="285" t="s">
        <v>18</v>
      </c>
      <c r="D11" s="2021"/>
      <c r="E11" s="2019"/>
      <c r="F11" s="2019"/>
      <c r="G11" s="375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" t="s">
        <v>434</v>
      </c>
      <c r="S11" s="57" t="s">
        <v>437</v>
      </c>
      <c r="T11" s="57" t="s">
        <v>3358</v>
      </c>
      <c r="U11" s="175" t="s">
        <v>1249</v>
      </c>
      <c r="V11" s="175" t="s">
        <v>3359</v>
      </c>
      <c r="W11" s="175" t="s">
        <v>440</v>
      </c>
      <c r="X11" s="175" t="s">
        <v>447</v>
      </c>
      <c r="Y11" s="265" t="s">
        <v>449</v>
      </c>
      <c r="Z11" s="265" t="s">
        <v>442</v>
      </c>
      <c r="AA11" s="265" t="s">
        <v>443</v>
      </c>
      <c r="AB11" s="265" t="s">
        <v>428</v>
      </c>
      <c r="AC11" s="265" t="s">
        <v>3360</v>
      </c>
      <c r="AD11" s="175" t="s">
        <v>2560</v>
      </c>
      <c r="AE11" s="175" t="s">
        <v>2561</v>
      </c>
      <c r="AF11" s="175" t="s">
        <v>2562</v>
      </c>
      <c r="AG11" s="175" t="s">
        <v>2563</v>
      </c>
      <c r="AH11" s="56" t="s">
        <v>872</v>
      </c>
      <c r="AI11" s="57" t="s">
        <v>1935</v>
      </c>
    </row>
    <row r="12" spans="1:35" ht="17.25" customHeight="1">
      <c r="A12" s="124" t="s">
        <v>1123</v>
      </c>
      <c r="B12" s="100"/>
      <c r="C12" s="100"/>
      <c r="D12" s="100"/>
      <c r="E12" s="100"/>
      <c r="F12" s="2015" t="s">
        <v>1124</v>
      </c>
      <c r="G12" s="102"/>
      <c r="H12" s="102"/>
      <c r="I12" s="100">
        <v>0</v>
      </c>
      <c r="J12" s="100"/>
      <c r="K12" s="100"/>
      <c r="L12" s="100"/>
      <c r="M12" s="100"/>
      <c r="N12" s="100"/>
      <c r="O12" s="100"/>
      <c r="P12" s="100"/>
      <c r="Q12" s="100">
        <f>SUM(I12:O12)</f>
        <v>0</v>
      </c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</row>
    <row r="13" spans="1:35" ht="17.25" customHeight="1">
      <c r="A13" s="286" t="s">
        <v>1125</v>
      </c>
      <c r="B13" s="100"/>
      <c r="C13" s="100"/>
      <c r="D13" s="100"/>
      <c r="E13" s="100"/>
      <c r="F13" s="2015"/>
      <c r="G13" s="102"/>
      <c r="H13" s="102"/>
      <c r="I13" s="100"/>
      <c r="J13" s="100"/>
      <c r="K13" s="100"/>
      <c r="L13" s="100"/>
      <c r="M13" s="100"/>
      <c r="N13" s="100"/>
      <c r="O13" s="100"/>
      <c r="P13" s="100"/>
      <c r="Q13" s="100">
        <f t="shared" ref="Q13:Q52" si="0">SUM(I13:O13)</f>
        <v>0</v>
      </c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2"/>
      <c r="AE13" s="92"/>
      <c r="AF13" s="92"/>
      <c r="AG13" s="92"/>
      <c r="AH13" s="92"/>
      <c r="AI13" s="92"/>
    </row>
    <row r="14" spans="1:35" ht="17.25" customHeight="1">
      <c r="A14" s="286" t="s">
        <v>1127</v>
      </c>
      <c r="B14" s="100"/>
      <c r="C14" s="100"/>
      <c r="D14" s="101" t="s">
        <v>1128</v>
      </c>
      <c r="E14" s="100"/>
      <c r="F14" s="100" t="s">
        <v>1126</v>
      </c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</row>
    <row r="15" spans="1:35" ht="17.25" customHeight="1">
      <c r="A15" s="94" t="s">
        <v>1129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</row>
    <row r="16" spans="1:35" ht="17.25" customHeight="1">
      <c r="A16" s="97" t="s">
        <v>1130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>
        <f t="shared" si="0"/>
        <v>0</v>
      </c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</row>
    <row r="17" spans="1:35" ht="17.25" customHeight="1">
      <c r="A17" s="97" t="s">
        <v>1131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0</v>
      </c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</row>
    <row r="18" spans="1:35" ht="17.25" customHeight="1">
      <c r="A18" s="94" t="s">
        <v>1132</v>
      </c>
      <c r="B18" s="100" t="s">
        <v>1133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0</v>
      </c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</row>
    <row r="19" spans="1:35" ht="17.25" customHeight="1">
      <c r="A19" s="97" t="s">
        <v>1134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0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</row>
    <row r="20" spans="1:35" ht="17.25" customHeight="1">
      <c r="A20" s="94" t="s">
        <v>1135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>
        <f t="shared" si="0"/>
        <v>0</v>
      </c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</row>
    <row r="21" spans="1:35" ht="17.25" customHeight="1">
      <c r="A21" s="97" t="s">
        <v>1136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0</v>
      </c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</row>
    <row r="22" spans="1:35" ht="17.25" customHeight="1">
      <c r="A22" s="286" t="s">
        <v>2386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>
        <f t="shared" si="0"/>
        <v>0</v>
      </c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</row>
    <row r="23" spans="1:35" ht="17.25" customHeight="1">
      <c r="A23" s="100" t="s">
        <v>2383</v>
      </c>
      <c r="B23" s="100"/>
      <c r="C23" s="100" t="s">
        <v>1137</v>
      </c>
      <c r="D23" s="101" t="s">
        <v>1138</v>
      </c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</row>
    <row r="24" spans="1:35" ht="17.25" customHeight="1">
      <c r="A24" s="94" t="s">
        <v>2384</v>
      </c>
      <c r="B24" s="100"/>
      <c r="C24" s="100" t="s">
        <v>1139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>
        <f t="shared" si="0"/>
        <v>0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2"/>
      <c r="AE24" s="92"/>
      <c r="AF24" s="92"/>
      <c r="AG24" s="92"/>
      <c r="AH24" s="92"/>
      <c r="AI24" s="92"/>
    </row>
    <row r="25" spans="1:35" ht="17.25" customHeight="1">
      <c r="A25" s="113" t="s">
        <v>1140</v>
      </c>
      <c r="B25" s="100" t="s">
        <v>1133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0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</row>
    <row r="26" spans="1:35" ht="17.25" customHeight="1">
      <c r="A26" s="94" t="s">
        <v>1134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>
        <f t="shared" si="0"/>
        <v>0</v>
      </c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</row>
    <row r="27" spans="1:35" ht="17.25" customHeight="1">
      <c r="A27" s="113" t="s">
        <v>2385</v>
      </c>
      <c r="B27" s="113" t="s">
        <v>1141</v>
      </c>
      <c r="C27" s="100" t="s">
        <v>1142</v>
      </c>
      <c r="D27" s="101" t="s">
        <v>1143</v>
      </c>
      <c r="E27" s="100" t="s">
        <v>1144</v>
      </c>
      <c r="F27" s="287" t="s">
        <v>1152</v>
      </c>
      <c r="G27" s="287"/>
      <c r="H27" s="287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0</v>
      </c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</row>
    <row r="28" spans="1:35" ht="17.25" customHeight="1">
      <c r="A28" s="94" t="s">
        <v>1145</v>
      </c>
      <c r="B28" s="100"/>
      <c r="C28" s="100" t="s">
        <v>1146</v>
      </c>
      <c r="D28" s="100"/>
      <c r="E28" s="100" t="s">
        <v>1147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>
        <f t="shared" si="0"/>
        <v>0</v>
      </c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</row>
    <row r="29" spans="1:35" ht="17.25" customHeight="1">
      <c r="A29" s="94" t="s">
        <v>1148</v>
      </c>
      <c r="B29" s="100"/>
      <c r="C29" s="100" t="s">
        <v>1149</v>
      </c>
      <c r="D29" s="100"/>
      <c r="E29" s="100" t="s">
        <v>1150</v>
      </c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</row>
    <row r="30" spans="1:35" ht="17.25" customHeight="1">
      <c r="A30" s="94" t="s">
        <v>1151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>
        <f t="shared" si="0"/>
        <v>0</v>
      </c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</row>
    <row r="31" spans="1:35" ht="17.25" customHeight="1">
      <c r="A31" s="94" t="s">
        <v>1153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>
        <f t="shared" si="0"/>
        <v>0</v>
      </c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1:35" ht="17.25" customHeight="1">
      <c r="A32" s="94" t="s">
        <v>1154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0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61"/>
      <c r="AE32" s="61"/>
      <c r="AF32" s="61"/>
      <c r="AG32" s="61"/>
      <c r="AH32" s="61">
        <f>SUM(AH13:AH31)</f>
        <v>0</v>
      </c>
      <c r="AI32" s="61"/>
    </row>
    <row r="33" spans="1:35" ht="17.25" customHeight="1">
      <c r="A33" s="94" t="s">
        <v>1155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>
        <f t="shared" si="0"/>
        <v>0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266"/>
      <c r="AE33" s="266"/>
      <c r="AF33" s="266"/>
      <c r="AG33" s="266"/>
      <c r="AH33" s="266"/>
      <c r="AI33" s="266"/>
    </row>
    <row r="34" spans="1:35" ht="17.25" customHeight="1">
      <c r="A34" s="100" t="s">
        <v>1156</v>
      </c>
      <c r="B34" s="113" t="s">
        <v>1157</v>
      </c>
      <c r="C34" s="100"/>
      <c r="D34" s="101" t="s">
        <v>1158</v>
      </c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1:35" ht="17.25" customHeight="1">
      <c r="A35" s="94" t="s">
        <v>1159</v>
      </c>
      <c r="B35" s="113"/>
      <c r="C35" s="100"/>
      <c r="D35" s="101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>
        <f t="shared" si="0"/>
        <v>0</v>
      </c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</row>
    <row r="36" spans="1:35" ht="17.25" customHeight="1">
      <c r="A36" s="286" t="s">
        <v>1160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 ht="17.25" customHeight="1">
      <c r="A37" s="100" t="s">
        <v>1161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>
        <f t="shared" si="0"/>
        <v>0</v>
      </c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76"/>
      <c r="AE37" s="76"/>
      <c r="AF37" s="76"/>
      <c r="AG37" s="76"/>
      <c r="AH37" s="76"/>
      <c r="AI37" s="76"/>
    </row>
    <row r="38" spans="1:35" ht="17.25" customHeight="1">
      <c r="A38" s="94" t="s">
        <v>1162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59"/>
      <c r="AE38" s="59"/>
      <c r="AF38" s="59"/>
      <c r="AG38" s="59"/>
      <c r="AH38" s="59"/>
      <c r="AI38" s="59"/>
    </row>
    <row r="39" spans="1:35" ht="17.25" customHeight="1">
      <c r="A39" s="94" t="s">
        <v>1163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>
        <f t="shared" si="0"/>
        <v>0</v>
      </c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59"/>
      <c r="AE39" s="59"/>
      <c r="AF39" s="59"/>
      <c r="AG39" s="59"/>
      <c r="AH39" s="59"/>
      <c r="AI39" s="59"/>
    </row>
    <row r="40" spans="1:35" ht="17.25" customHeight="1">
      <c r="A40" s="94" t="s">
        <v>1164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0</v>
      </c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59"/>
      <c r="AE40" s="59"/>
      <c r="AF40" s="59"/>
      <c r="AG40" s="59"/>
      <c r="AH40" s="59"/>
      <c r="AI40" s="59"/>
    </row>
    <row r="41" spans="1:35" ht="17.25" customHeight="1">
      <c r="A41" s="100" t="s">
        <v>1165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>
        <f t="shared" si="0"/>
        <v>0</v>
      </c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59"/>
      <c r="AE41" s="59"/>
      <c r="AF41" s="59"/>
      <c r="AG41" s="59"/>
      <c r="AH41" s="59"/>
      <c r="AI41" s="59"/>
    </row>
    <row r="42" spans="1:35" ht="17.25" customHeight="1">
      <c r="A42" s="94" t="s">
        <v>1166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>
        <f t="shared" si="0"/>
        <v>0</v>
      </c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59"/>
      <c r="AE42" s="59"/>
      <c r="AF42" s="59"/>
      <c r="AG42" s="59"/>
      <c r="AH42" s="59"/>
      <c r="AI42" s="59"/>
    </row>
    <row r="43" spans="1:35" ht="17.25" customHeight="1">
      <c r="A43" s="288" t="s">
        <v>1167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0</v>
      </c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59"/>
      <c r="AE43" s="59"/>
      <c r="AF43" s="59"/>
      <c r="AG43" s="59"/>
      <c r="AH43" s="59"/>
      <c r="AI43" s="59"/>
    </row>
    <row r="44" spans="1:35" ht="17.25" customHeight="1">
      <c r="A44" s="37" t="s">
        <v>1168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>
        <f t="shared" si="0"/>
        <v>0</v>
      </c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59"/>
      <c r="AE44" s="59"/>
      <c r="AF44" s="59"/>
      <c r="AG44" s="59"/>
      <c r="AH44" s="59"/>
      <c r="AI44" s="59"/>
    </row>
    <row r="45" spans="1:35" ht="17.25" customHeight="1">
      <c r="A45" s="94" t="s">
        <v>1169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59"/>
      <c r="AE45" s="59"/>
      <c r="AF45" s="59"/>
      <c r="AG45" s="59"/>
      <c r="AH45" s="59"/>
      <c r="AI45" s="59"/>
    </row>
    <row r="46" spans="1:35" ht="17.25" customHeight="1">
      <c r="A46" s="94" t="s">
        <v>1170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>
        <f t="shared" si="0"/>
        <v>0</v>
      </c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59"/>
      <c r="AE46" s="59"/>
      <c r="AF46" s="59"/>
      <c r="AG46" s="59"/>
      <c r="AH46" s="59"/>
      <c r="AI46" s="59"/>
    </row>
    <row r="47" spans="1:35" ht="17.25" customHeight="1">
      <c r="A47" s="100" t="s">
        <v>1171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0</v>
      </c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59"/>
      <c r="AE47" s="59"/>
      <c r="AF47" s="59"/>
      <c r="AG47" s="59"/>
      <c r="AH47" s="59"/>
      <c r="AI47" s="59"/>
    </row>
    <row r="48" spans="1:35" ht="17.25" customHeight="1">
      <c r="A48" s="286" t="s">
        <v>2382</v>
      </c>
      <c r="B48" s="100"/>
      <c r="C48" s="100"/>
      <c r="D48" s="117" t="s">
        <v>21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>
        <f t="shared" si="0"/>
        <v>0</v>
      </c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59"/>
      <c r="AE48" s="59"/>
      <c r="AF48" s="59"/>
      <c r="AG48" s="59"/>
      <c r="AH48" s="59"/>
      <c r="AI48" s="59"/>
    </row>
    <row r="49" spans="1:35" ht="17.25" customHeight="1">
      <c r="A49" s="36" t="s">
        <v>1172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0</v>
      </c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59"/>
      <c r="AE49" s="59"/>
      <c r="AF49" s="59"/>
      <c r="AG49" s="59"/>
      <c r="AH49" s="59"/>
      <c r="AI49" s="59"/>
    </row>
    <row r="50" spans="1:35" ht="17.25" customHeight="1">
      <c r="A50" s="41" t="s">
        <v>1136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>
        <f t="shared" si="0"/>
        <v>0</v>
      </c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59"/>
      <c r="AE50" s="59"/>
      <c r="AF50" s="59"/>
      <c r="AG50" s="59"/>
      <c r="AH50" s="59"/>
      <c r="AI50" s="59"/>
    </row>
    <row r="51" spans="1:35" ht="17.25" customHeight="1">
      <c r="A51" s="113" t="s">
        <v>1173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59"/>
      <c r="AE51" s="59"/>
      <c r="AF51" s="59"/>
      <c r="AG51" s="59"/>
      <c r="AH51" s="59"/>
      <c r="AI51" s="59"/>
    </row>
    <row r="52" spans="1:35" ht="17.25" customHeight="1">
      <c r="A52" s="94" t="s">
        <v>1174</v>
      </c>
      <c r="B52" s="113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>
        <f t="shared" si="0"/>
        <v>0</v>
      </c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59"/>
      <c r="AE52" s="59"/>
      <c r="AF52" s="59"/>
      <c r="AG52" s="59"/>
      <c r="AH52" s="59"/>
      <c r="AI52" s="59"/>
    </row>
    <row r="53" spans="1:35" ht="17.25" customHeight="1">
      <c r="A53" s="2016" t="s">
        <v>934</v>
      </c>
      <c r="B53" s="2016"/>
      <c r="C53" s="2016"/>
      <c r="D53" s="2016"/>
      <c r="E53" s="289">
        <f>Q53</f>
        <v>0</v>
      </c>
      <c r="F53" s="289"/>
      <c r="G53" s="100">
        <f>SUM(G12:G52)</f>
        <v>0</v>
      </c>
      <c r="H53" s="100">
        <f t="shared" ref="H53:Q53" si="1">SUM(H12:H52)</f>
        <v>0</v>
      </c>
      <c r="I53" s="100">
        <f t="shared" si="1"/>
        <v>0</v>
      </c>
      <c r="J53" s="100">
        <f t="shared" si="1"/>
        <v>0</v>
      </c>
      <c r="K53" s="100">
        <f t="shared" si="1"/>
        <v>0</v>
      </c>
      <c r="L53" s="100">
        <f t="shared" si="1"/>
        <v>0</v>
      </c>
      <c r="M53" s="100">
        <f t="shared" si="1"/>
        <v>0</v>
      </c>
      <c r="N53" s="100">
        <f t="shared" si="1"/>
        <v>0</v>
      </c>
      <c r="O53" s="100">
        <f t="shared" si="1"/>
        <v>0</v>
      </c>
      <c r="P53" s="100">
        <f t="shared" si="1"/>
        <v>0</v>
      </c>
      <c r="Q53" s="100">
        <f t="shared" si="1"/>
        <v>0</v>
      </c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59"/>
      <c r="AE53" s="59"/>
      <c r="AF53" s="59"/>
      <c r="AG53" s="59"/>
      <c r="AH53" s="59"/>
      <c r="AI53" s="59"/>
    </row>
    <row r="54" spans="1:35" ht="15" customHeight="1"/>
    <row r="55" spans="1:35" s="21" customFormat="1" ht="18.75">
      <c r="A55" s="172" t="s">
        <v>818</v>
      </c>
      <c r="B55" s="2013" t="s">
        <v>779</v>
      </c>
      <c r="C55" s="2013"/>
      <c r="D55" s="2013"/>
      <c r="F55" s="25"/>
      <c r="I55" s="25" t="s">
        <v>780</v>
      </c>
      <c r="J55" s="172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9"/>
      <c r="AE55" s="9"/>
      <c r="AF55" s="9"/>
      <c r="AG55" s="9"/>
      <c r="AH55" s="9"/>
      <c r="AI55" s="9"/>
    </row>
    <row r="56" spans="1:35" s="21" customFormat="1" ht="18.75">
      <c r="A56" s="173" t="s">
        <v>819</v>
      </c>
      <c r="B56" s="173"/>
      <c r="C56" s="173"/>
      <c r="E56" s="264" t="s">
        <v>3357</v>
      </c>
      <c r="F56" s="25"/>
      <c r="J56" s="25" t="s">
        <v>3354</v>
      </c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9"/>
      <c r="AE56" s="9"/>
      <c r="AF56" s="9"/>
      <c r="AG56" s="9"/>
      <c r="AH56" s="9"/>
      <c r="AI56" s="9"/>
    </row>
    <row r="57" spans="1:35" s="21" customFormat="1" ht="18.75">
      <c r="A57" s="173" t="s">
        <v>821</v>
      </c>
      <c r="B57" s="173"/>
      <c r="C57" s="173"/>
      <c r="E57" s="25" t="s">
        <v>3353</v>
      </c>
      <c r="F57" s="25"/>
      <c r="J57" s="25" t="s">
        <v>2566</v>
      </c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9"/>
      <c r="AE57" s="9"/>
      <c r="AF57" s="9"/>
      <c r="AG57" s="9"/>
      <c r="AH57" s="9"/>
      <c r="AI57" s="9"/>
    </row>
    <row r="58" spans="1:35" s="3" customFormat="1" ht="15.75" customHeight="1">
      <c r="C58" s="7"/>
      <c r="E58" s="2" t="s">
        <v>3356</v>
      </c>
      <c r="F58" s="7"/>
      <c r="I58" s="7"/>
      <c r="J58" s="2" t="s">
        <v>3355</v>
      </c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9"/>
      <c r="AE58" s="9"/>
      <c r="AF58" s="9"/>
      <c r="AG58" s="9"/>
      <c r="AH58" s="9"/>
      <c r="AI58" s="9"/>
    </row>
  </sheetData>
  <mergeCells count="11">
    <mergeCell ref="A1:O1"/>
    <mergeCell ref="B55:D55"/>
    <mergeCell ref="R10:AC10"/>
    <mergeCell ref="AD10:AI10"/>
    <mergeCell ref="F12:F13"/>
    <mergeCell ref="A53:D53"/>
    <mergeCell ref="A10:A11"/>
    <mergeCell ref="B10:C10"/>
    <mergeCell ref="D10:D11"/>
    <mergeCell ref="E10:E11"/>
    <mergeCell ref="F10:F11"/>
  </mergeCells>
  <pageMargins left="0.63541666666666663" right="0.23622047244094491" top="0.43307086614173229" bottom="0.19791666666666666" header="0.31496062992125984" footer="0.31496062992125984"/>
  <pageSetup paperSize="9" orientation="landscape" horizontalDpi="4294967293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1:AI61"/>
  <sheetViews>
    <sheetView view="pageLayout" zoomScaleNormal="110" workbookViewId="0">
      <selection activeCell="E23" sqref="E23"/>
    </sheetView>
  </sheetViews>
  <sheetFormatPr defaultRowHeight="16.5" customHeight="1"/>
  <cols>
    <col min="1" max="1" width="36.375" style="62" customWidth="1"/>
    <col min="2" max="3" width="15.25" style="62" hidden="1" customWidth="1"/>
    <col min="4" max="4" width="11.625" style="62" customWidth="1"/>
    <col min="5" max="5" width="13.375" style="62" customWidth="1"/>
    <col min="6" max="6" width="9.75" style="62" customWidth="1"/>
    <col min="7" max="9" width="4.375" style="62" customWidth="1"/>
    <col min="10" max="10" width="4.625" style="62" customWidth="1"/>
    <col min="11" max="12" width="6.125" style="62" customWidth="1"/>
    <col min="13" max="13" width="3.25" style="62" customWidth="1"/>
    <col min="14" max="17" width="6.12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6.5" customHeight="1">
      <c r="A2" s="927" t="s">
        <v>0</v>
      </c>
      <c r="D2" s="241" t="s">
        <v>1115</v>
      </c>
      <c r="E2" s="951"/>
      <c r="F2" s="242"/>
      <c r="G2" s="242"/>
      <c r="H2" s="242"/>
      <c r="I2" s="796"/>
      <c r="J2" s="796"/>
      <c r="K2" s="796"/>
      <c r="L2" s="796"/>
      <c r="M2" s="796"/>
      <c r="N2" s="796"/>
      <c r="O2" s="796"/>
      <c r="P2" s="796"/>
      <c r="Q2" s="796"/>
      <c r="AD2" s="81"/>
      <c r="AE2" s="81"/>
      <c r="AF2" s="81"/>
      <c r="AG2" s="81"/>
      <c r="AH2" s="81"/>
      <c r="AI2" s="81"/>
    </row>
    <row r="3" spans="1:35" ht="16.5" customHeight="1">
      <c r="A3" s="927" t="s">
        <v>2</v>
      </c>
      <c r="D3" s="241" t="s">
        <v>1116</v>
      </c>
      <c r="E3" s="952"/>
      <c r="F3" s="242"/>
      <c r="G3" s="242"/>
      <c r="H3" s="242"/>
      <c r="AD3" s="81"/>
      <c r="AE3" s="81"/>
      <c r="AF3" s="81"/>
      <c r="AG3" s="81"/>
      <c r="AH3" s="81"/>
      <c r="AI3" s="81"/>
    </row>
    <row r="4" spans="1:35" ht="16.5" customHeight="1">
      <c r="A4" s="927"/>
      <c r="D4" s="241" t="s">
        <v>1008</v>
      </c>
      <c r="E4" s="952"/>
      <c r="F4" s="242"/>
      <c r="G4" s="242"/>
      <c r="H4" s="242"/>
      <c r="AD4" s="81"/>
      <c r="AE4" s="81"/>
      <c r="AF4" s="81"/>
      <c r="AG4" s="81"/>
      <c r="AH4" s="81"/>
      <c r="AI4" s="81"/>
    </row>
    <row r="5" spans="1:35" ht="16.5" customHeight="1">
      <c r="A5" s="927" t="s">
        <v>4</v>
      </c>
      <c r="D5" s="798" t="s">
        <v>1117</v>
      </c>
      <c r="E5" s="897"/>
      <c r="F5" s="242"/>
      <c r="G5" s="242"/>
      <c r="H5" s="242"/>
      <c r="AD5" s="549"/>
      <c r="AE5" s="549"/>
      <c r="AF5" s="549"/>
      <c r="AG5" s="549"/>
      <c r="AH5" s="549"/>
      <c r="AI5" s="549"/>
    </row>
    <row r="6" spans="1:35" ht="16.5" customHeight="1">
      <c r="A6" s="927"/>
      <c r="D6" s="798" t="s">
        <v>1118</v>
      </c>
      <c r="E6" s="897"/>
      <c r="F6" s="242"/>
      <c r="G6" s="242"/>
      <c r="H6" s="242"/>
      <c r="AD6" s="549"/>
      <c r="AE6" s="549"/>
      <c r="AF6" s="549"/>
      <c r="AG6" s="549"/>
      <c r="AH6" s="549"/>
      <c r="AI6" s="549"/>
    </row>
    <row r="7" spans="1:35" ht="16.5" customHeight="1">
      <c r="A7" s="927"/>
      <c r="D7" s="798" t="s">
        <v>1119</v>
      </c>
      <c r="E7" s="897"/>
      <c r="F7" s="242"/>
      <c r="G7" s="242"/>
      <c r="H7" s="242"/>
      <c r="AD7" s="549"/>
      <c r="AE7" s="549"/>
      <c r="AF7" s="549"/>
      <c r="AG7" s="549"/>
      <c r="AH7" s="549"/>
      <c r="AI7" s="549"/>
    </row>
    <row r="8" spans="1:35" ht="16.5" customHeight="1">
      <c r="A8" s="927"/>
      <c r="D8" s="798" t="s">
        <v>1120</v>
      </c>
      <c r="E8" s="897"/>
      <c r="F8" s="242"/>
      <c r="G8" s="242"/>
      <c r="H8" s="242"/>
      <c r="AD8" s="549"/>
      <c r="AE8" s="549"/>
      <c r="AF8" s="549"/>
      <c r="AG8" s="549"/>
      <c r="AH8" s="549"/>
      <c r="AI8" s="549"/>
    </row>
    <row r="9" spans="1:35" ht="0.75" customHeight="1">
      <c r="A9" s="927"/>
      <c r="E9" s="897"/>
      <c r="F9" s="242"/>
      <c r="G9" s="242"/>
      <c r="H9" s="242"/>
      <c r="AD9" s="549"/>
      <c r="AE9" s="549"/>
      <c r="AF9" s="549"/>
      <c r="AG9" s="549"/>
      <c r="AH9" s="549"/>
      <c r="AI9" s="549"/>
    </row>
    <row r="10" spans="1:35" ht="16.5" customHeight="1">
      <c r="A10" s="927" t="s">
        <v>7</v>
      </c>
      <c r="D10" s="62" t="s">
        <v>1784</v>
      </c>
      <c r="E10" s="952"/>
      <c r="F10" s="242"/>
      <c r="G10" s="242"/>
      <c r="H10" s="242"/>
      <c r="AD10" s="549"/>
      <c r="AE10" s="549"/>
      <c r="AF10" s="549"/>
      <c r="AG10" s="549"/>
      <c r="AH10" s="549"/>
      <c r="AI10" s="549"/>
    </row>
    <row r="11" spans="1:35" ht="16.5" customHeight="1">
      <c r="A11" s="929" t="s">
        <v>9</v>
      </c>
      <c r="D11" s="144" t="s">
        <v>17</v>
      </c>
      <c r="E11" s="762" t="s">
        <v>1177</v>
      </c>
      <c r="F11" s="242"/>
      <c r="G11" s="242"/>
      <c r="H11" s="242"/>
      <c r="AD11" s="549"/>
      <c r="AE11" s="549"/>
      <c r="AF11" s="549"/>
      <c r="AG11" s="549"/>
      <c r="AH11" s="549"/>
      <c r="AI11" s="549"/>
    </row>
    <row r="12" spans="1:35" ht="16.5" customHeight="1">
      <c r="A12" s="929"/>
      <c r="D12" s="144" t="s">
        <v>18</v>
      </c>
      <c r="E12" s="762"/>
      <c r="F12" s="242"/>
      <c r="G12" s="242"/>
      <c r="H12" s="242"/>
    </row>
    <row r="13" spans="1:35" ht="16.5" customHeight="1">
      <c r="A13" s="927" t="s">
        <v>11</v>
      </c>
      <c r="D13" s="244" t="s">
        <v>2586</v>
      </c>
      <c r="E13" s="952"/>
      <c r="F13" s="972"/>
      <c r="G13" s="972"/>
      <c r="H13" s="972"/>
    </row>
    <row r="14" spans="1:35" ht="16.5" customHeight="1">
      <c r="A14" s="2010" t="s">
        <v>12</v>
      </c>
      <c r="B14" s="1972" t="s">
        <v>13</v>
      </c>
      <c r="C14" s="1972"/>
      <c r="D14" s="2011" t="s">
        <v>14</v>
      </c>
      <c r="E14" s="1972" t="s">
        <v>15</v>
      </c>
      <c r="F14" s="1972" t="s">
        <v>16</v>
      </c>
      <c r="G14" s="2006" t="s">
        <v>959</v>
      </c>
      <c r="H14" s="2007"/>
      <c r="I14" s="2007"/>
      <c r="J14" s="2007"/>
      <c r="K14" s="2007"/>
      <c r="L14" s="2007"/>
      <c r="M14" s="2007"/>
      <c r="N14" s="2007"/>
      <c r="O14" s="2007"/>
      <c r="P14" s="2007"/>
      <c r="Q14" s="2008"/>
      <c r="R14" s="1960" t="s">
        <v>3361</v>
      </c>
      <c r="S14" s="1960"/>
      <c r="T14" s="1960"/>
      <c r="U14" s="1960"/>
      <c r="V14" s="1960"/>
      <c r="W14" s="1960"/>
      <c r="X14" s="1960"/>
      <c r="Y14" s="1960"/>
      <c r="Z14" s="1960"/>
      <c r="AA14" s="1960"/>
      <c r="AB14" s="1960"/>
      <c r="AC14" s="1960"/>
      <c r="AD14" s="1936" t="s">
        <v>1934</v>
      </c>
      <c r="AE14" s="1936"/>
      <c r="AF14" s="1936"/>
      <c r="AG14" s="1936"/>
      <c r="AH14" s="1936"/>
      <c r="AI14" s="1936"/>
    </row>
    <row r="15" spans="1:35" ht="16.5" customHeight="1">
      <c r="A15" s="1946"/>
      <c r="B15" s="465" t="s">
        <v>17</v>
      </c>
      <c r="C15" s="465" t="s">
        <v>18</v>
      </c>
      <c r="D15" s="2012"/>
      <c r="E15" s="1972"/>
      <c r="F15" s="1972"/>
      <c r="G15" s="563" t="s">
        <v>3567</v>
      </c>
      <c r="H15" s="151" t="s">
        <v>997</v>
      </c>
      <c r="I15" s="151" t="s">
        <v>3284</v>
      </c>
      <c r="J15" s="152" t="s">
        <v>998</v>
      </c>
      <c r="K15" s="152" t="s">
        <v>3285</v>
      </c>
      <c r="L15" s="152" t="s">
        <v>960</v>
      </c>
      <c r="M15" s="152" t="s">
        <v>961</v>
      </c>
      <c r="N15" s="152" t="s">
        <v>22</v>
      </c>
      <c r="O15" s="152" t="s">
        <v>501</v>
      </c>
      <c r="P15" s="153" t="s">
        <v>1933</v>
      </c>
      <c r="Q15" s="152" t="s">
        <v>872</v>
      </c>
      <c r="R15" s="564" t="s">
        <v>434</v>
      </c>
      <c r="S15" s="565" t="s">
        <v>437</v>
      </c>
      <c r="T15" s="565" t="s">
        <v>3358</v>
      </c>
      <c r="U15" s="566" t="s">
        <v>1249</v>
      </c>
      <c r="V15" s="566" t="s">
        <v>3359</v>
      </c>
      <c r="W15" s="566" t="s">
        <v>440</v>
      </c>
      <c r="X15" s="566" t="s">
        <v>447</v>
      </c>
      <c r="Y15" s="567" t="s">
        <v>449</v>
      </c>
      <c r="Z15" s="567" t="s">
        <v>442</v>
      </c>
      <c r="AA15" s="567" t="s">
        <v>443</v>
      </c>
      <c r="AB15" s="567" t="s">
        <v>428</v>
      </c>
      <c r="AC15" s="567" t="s">
        <v>3360</v>
      </c>
      <c r="AD15" s="566" t="s">
        <v>2560</v>
      </c>
      <c r="AE15" s="566" t="s">
        <v>2561</v>
      </c>
      <c r="AF15" s="566" t="s">
        <v>2562</v>
      </c>
      <c r="AG15" s="566" t="s">
        <v>2563</v>
      </c>
      <c r="AH15" s="564" t="s">
        <v>872</v>
      </c>
      <c r="AI15" s="565" t="s">
        <v>1935</v>
      </c>
    </row>
    <row r="16" spans="1:35" ht="16.5" customHeight="1">
      <c r="A16" s="953" t="s">
        <v>1178</v>
      </c>
      <c r="B16" s="154"/>
      <c r="C16" s="154"/>
      <c r="D16" s="154"/>
      <c r="E16" s="154"/>
      <c r="F16" s="154" t="s">
        <v>1124</v>
      </c>
      <c r="G16" s="154"/>
      <c r="H16" s="154"/>
      <c r="I16" s="154">
        <v>0</v>
      </c>
      <c r="J16" s="154"/>
      <c r="K16" s="154"/>
      <c r="L16" s="154"/>
      <c r="M16" s="154"/>
      <c r="N16" s="154"/>
      <c r="O16" s="154"/>
      <c r="P16" s="154"/>
      <c r="Q16" s="154">
        <f>SUM(I16:O16)</f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6.5" customHeight="1">
      <c r="A17" s="953" t="s">
        <v>1179</v>
      </c>
      <c r="B17" s="154"/>
      <c r="C17" s="154"/>
      <c r="D17" s="154"/>
      <c r="E17" s="154"/>
      <c r="F17" s="154" t="s">
        <v>1180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>
        <f t="shared" ref="Q17:Q56" si="0">SUM(I17:O17)</f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6.5" customHeight="1">
      <c r="A18" s="954" t="s">
        <v>2390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6.5" customHeight="1">
      <c r="A19" s="939" t="s">
        <v>1129</v>
      </c>
      <c r="B19" s="154"/>
      <c r="C19" s="154"/>
      <c r="D19" s="344" t="s">
        <v>1128</v>
      </c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6.5" customHeight="1">
      <c r="A20" s="955" t="s">
        <v>1181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6.5" customHeight="1">
      <c r="A21" s="955" t="s">
        <v>1182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6.5" customHeight="1">
      <c r="A22" s="955" t="s">
        <v>1183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6.5" customHeight="1">
      <c r="A23" s="939" t="s">
        <v>1135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6.5" customHeight="1">
      <c r="A24" s="955" t="s">
        <v>1136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6.5" customHeight="1">
      <c r="A25" s="939" t="s">
        <v>2391</v>
      </c>
      <c r="B25" s="258"/>
      <c r="C25" s="154" t="s">
        <v>1204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>
        <f>SUM(I25:O25)</f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6.5" customHeight="1">
      <c r="A26" s="955" t="s">
        <v>1205</v>
      </c>
      <c r="B26" s="258"/>
      <c r="C26" s="154" t="s">
        <v>1206</v>
      </c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>
        <f>SUM(I26:O26)</f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6.5" customHeight="1">
      <c r="A27" s="955" t="s">
        <v>1207</v>
      </c>
      <c r="B27" s="258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>
        <f>SUM(I27:O27)</f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6.5" customHeight="1">
      <c r="A28" s="954" t="s">
        <v>1184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6.5" customHeight="1">
      <c r="A29" s="954" t="s">
        <v>1185</v>
      </c>
      <c r="B29" s="956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6.5" customHeight="1">
      <c r="A30" s="939" t="s">
        <v>2402</v>
      </c>
      <c r="B30" s="885" t="s">
        <v>2397</v>
      </c>
      <c r="C30" s="154" t="s">
        <v>1186</v>
      </c>
      <c r="D30" s="344" t="s">
        <v>1128</v>
      </c>
      <c r="E30" s="154" t="s">
        <v>2399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6.5" customHeight="1">
      <c r="A31" s="955" t="s">
        <v>1187</v>
      </c>
      <c r="B31" s="885" t="s">
        <v>2398</v>
      </c>
      <c r="C31" s="154" t="s">
        <v>1188</v>
      </c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6.5" customHeight="1">
      <c r="A32" s="939" t="s">
        <v>2401</v>
      </c>
      <c r="B32" s="154" t="s">
        <v>1208</v>
      </c>
      <c r="C32" s="154" t="s">
        <v>1209</v>
      </c>
      <c r="D32" s="344" t="s">
        <v>1176</v>
      </c>
      <c r="E32" s="603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6.5" customHeight="1">
      <c r="A33" s="939"/>
      <c r="B33" s="154"/>
      <c r="C33" s="154"/>
      <c r="D33" s="344"/>
      <c r="E33" s="603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6.5" customHeight="1">
      <c r="A34" s="955" t="s">
        <v>1210</v>
      </c>
      <c r="B34" s="154" t="s">
        <v>1211</v>
      </c>
      <c r="C34" s="154" t="s">
        <v>1212</v>
      </c>
      <c r="D34" s="344"/>
      <c r="E34" s="603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6.5" customHeight="1">
      <c r="A35" s="955" t="s">
        <v>1213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1"/>
      <c r="AE35" s="571"/>
      <c r="AF35" s="571"/>
      <c r="AG35" s="571"/>
      <c r="AH35" s="571">
        <f>SUM(AH16:AH34)</f>
        <v>0</v>
      </c>
      <c r="AI35" s="571"/>
    </row>
    <row r="36" spans="1:35" ht="16.5" customHeight="1">
      <c r="A36" s="973" t="s">
        <v>2389</v>
      </c>
      <c r="B36" s="154"/>
      <c r="C36" s="154" t="s">
        <v>1190</v>
      </c>
      <c r="D36" s="344" t="s">
        <v>69</v>
      </c>
      <c r="E36" s="154"/>
      <c r="F36" s="154" t="s">
        <v>2396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3"/>
      <c r="AE36" s="573"/>
      <c r="AF36" s="573"/>
      <c r="AG36" s="573"/>
      <c r="AH36" s="573"/>
      <c r="AI36" s="573"/>
    </row>
    <row r="37" spans="1:35" ht="16.5" customHeight="1">
      <c r="A37" s="939" t="s">
        <v>1191</v>
      </c>
      <c r="B37" s="154"/>
      <c r="C37" s="154" t="s">
        <v>1192</v>
      </c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6.5" customHeight="1">
      <c r="A38" s="955" t="s">
        <v>1193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6.5" customHeight="1">
      <c r="A39" s="939" t="s">
        <v>2403</v>
      </c>
      <c r="B39" s="154"/>
      <c r="C39" s="154"/>
      <c r="D39" s="344" t="s">
        <v>1143</v>
      </c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>
        <f>SUM(I39:O39)</f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ht="16.5" customHeight="1">
      <c r="A40" s="939" t="s">
        <v>2404</v>
      </c>
      <c r="B40" s="154"/>
      <c r="C40" s="154"/>
      <c r="D40" s="345">
        <v>21064</v>
      </c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>
        <f>SUM(I40:O40)</f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78"/>
      <c r="AE40" s="78"/>
      <c r="AF40" s="78"/>
      <c r="AG40" s="78"/>
      <c r="AH40" s="78"/>
      <c r="AI40" s="78"/>
    </row>
    <row r="41" spans="1:35" ht="16.5" customHeight="1">
      <c r="A41" s="939" t="s">
        <v>2405</v>
      </c>
      <c r="B41" s="154" t="s">
        <v>1133</v>
      </c>
      <c r="C41" s="154"/>
      <c r="D41" s="154"/>
      <c r="E41" s="154"/>
      <c r="F41" s="154" t="s">
        <v>2400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>
        <f>SUM(I41:O41)</f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6.5" customHeight="1">
      <c r="A42" s="955" t="s">
        <v>1134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>
        <f>SUM(I42:O42)</f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6.5" customHeight="1">
      <c r="A43" s="955" t="s">
        <v>1189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>
        <f>SUM(I43:O43)</f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6.5" customHeight="1">
      <c r="A44" s="939" t="s">
        <v>2406</v>
      </c>
      <c r="B44" s="154"/>
      <c r="C44" s="154" t="s">
        <v>1194</v>
      </c>
      <c r="D44" s="344" t="s">
        <v>1195</v>
      </c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6.5" customHeight="1">
      <c r="A45" s="957" t="s">
        <v>1196</v>
      </c>
      <c r="B45" s="154"/>
      <c r="C45" s="154" t="s">
        <v>1197</v>
      </c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6.5" customHeight="1">
      <c r="A46" s="957" t="s">
        <v>1198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6.5" customHeight="1">
      <c r="A47" s="957" t="s">
        <v>2387</v>
      </c>
      <c r="B47" s="154" t="s">
        <v>1199</v>
      </c>
      <c r="C47" s="154" t="s">
        <v>1142</v>
      </c>
      <c r="D47" s="344" t="s">
        <v>1200</v>
      </c>
      <c r="E47" s="974" t="s">
        <v>1175</v>
      </c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6.5" customHeight="1">
      <c r="A48" s="939"/>
      <c r="B48" s="154"/>
      <c r="C48" s="154"/>
      <c r="D48" s="154"/>
      <c r="E48" s="974" t="s">
        <v>1201</v>
      </c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6.5" customHeight="1">
      <c r="A49" s="939"/>
      <c r="B49" s="154"/>
      <c r="C49" s="154"/>
      <c r="D49" s="154"/>
      <c r="E49" s="974" t="s">
        <v>1202</v>
      </c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6.5" customHeight="1">
      <c r="A50" s="957" t="s">
        <v>2388</v>
      </c>
      <c r="B50" s="258" t="s">
        <v>1203</v>
      </c>
      <c r="C50" s="154"/>
      <c r="D50" s="344" t="s">
        <v>1200</v>
      </c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6.5" customHeight="1">
      <c r="A51" s="957"/>
      <c r="B51" s="258"/>
      <c r="C51" s="154"/>
      <c r="D51" s="34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6.5" customHeight="1">
      <c r="A52" s="939" t="s">
        <v>2407</v>
      </c>
      <c r="B52" s="154" t="s">
        <v>1214</v>
      </c>
      <c r="C52" s="154" t="s">
        <v>1215</v>
      </c>
      <c r="D52" s="345" t="s">
        <v>1216</v>
      </c>
      <c r="E52" s="154"/>
      <c r="F52" s="154" t="s">
        <v>2395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6.5" customHeight="1">
      <c r="A53" s="957" t="s">
        <v>2392</v>
      </c>
      <c r="B53" s="154" t="s">
        <v>1217</v>
      </c>
      <c r="C53" s="154" t="s">
        <v>1218</v>
      </c>
      <c r="D53" s="345"/>
      <c r="E53" s="154"/>
      <c r="F53" s="154" t="s">
        <v>2393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>
        <f t="shared" si="0"/>
        <v>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6.5" customHeight="1">
      <c r="A54" s="939"/>
      <c r="B54" s="258"/>
      <c r="C54" s="154" t="s">
        <v>1204</v>
      </c>
      <c r="D54" s="154"/>
      <c r="E54" s="154"/>
      <c r="F54" s="154" t="s">
        <v>2394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>
        <f t="shared" si="0"/>
        <v>0</v>
      </c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6.5" customHeight="1">
      <c r="A55" s="955"/>
      <c r="B55" s="258"/>
      <c r="C55" s="154" t="s">
        <v>1206</v>
      </c>
      <c r="D55" s="154"/>
      <c r="E55" s="154"/>
      <c r="F55" s="154" t="s">
        <v>2408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>
        <f t="shared" si="0"/>
        <v>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6.5" customHeight="1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>
        <f t="shared" si="0"/>
        <v>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ht="16.5" customHeight="1">
      <c r="A57" s="2009" t="s">
        <v>934</v>
      </c>
      <c r="B57" s="2009"/>
      <c r="C57" s="2009"/>
      <c r="D57" s="2009"/>
      <c r="E57" s="2022">
        <f>Q57</f>
        <v>0</v>
      </c>
      <c r="F57" s="2023"/>
      <c r="G57" s="154">
        <f>SUM(G16:G56)</f>
        <v>0</v>
      </c>
      <c r="H57" s="154">
        <f t="shared" ref="H57:Q57" si="1">SUM(H16:H56)</f>
        <v>0</v>
      </c>
      <c r="I57" s="154">
        <f t="shared" si="1"/>
        <v>0</v>
      </c>
      <c r="J57" s="154">
        <f t="shared" si="1"/>
        <v>0</v>
      </c>
      <c r="K57" s="154">
        <f t="shared" si="1"/>
        <v>0</v>
      </c>
      <c r="L57" s="154">
        <f t="shared" si="1"/>
        <v>0</v>
      </c>
      <c r="M57" s="154">
        <f t="shared" si="1"/>
        <v>0</v>
      </c>
      <c r="N57" s="154">
        <f t="shared" si="1"/>
        <v>0</v>
      </c>
      <c r="O57" s="154">
        <f t="shared" si="1"/>
        <v>0</v>
      </c>
      <c r="P57" s="154">
        <f t="shared" si="1"/>
        <v>0</v>
      </c>
      <c r="Q57" s="154">
        <f t="shared" si="1"/>
        <v>0</v>
      </c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223"/>
      <c r="AE57" s="223"/>
      <c r="AF57" s="223"/>
      <c r="AG57" s="223"/>
      <c r="AH57" s="223"/>
      <c r="AI57" s="223"/>
    </row>
    <row r="58" spans="1:35" ht="17.25">
      <c r="A58" s="581" t="s">
        <v>818</v>
      </c>
      <c r="B58" s="1952" t="s">
        <v>779</v>
      </c>
      <c r="C58" s="1952"/>
      <c r="D58" s="1952"/>
      <c r="F58" s="348"/>
      <c r="I58" s="348" t="s">
        <v>780</v>
      </c>
      <c r="J58" s="581"/>
    </row>
    <row r="59" spans="1:35" ht="17.25">
      <c r="A59" s="349" t="s">
        <v>819</v>
      </c>
      <c r="B59" s="349"/>
      <c r="C59" s="349"/>
      <c r="E59" s="583" t="s">
        <v>3357</v>
      </c>
      <c r="F59" s="348"/>
      <c r="J59" s="348" t="s">
        <v>3354</v>
      </c>
    </row>
    <row r="60" spans="1:35" ht="17.25">
      <c r="A60" s="349" t="s">
        <v>821</v>
      </c>
      <c r="B60" s="349"/>
      <c r="C60" s="349"/>
      <c r="E60" s="348" t="s">
        <v>3353</v>
      </c>
      <c r="F60" s="348"/>
      <c r="J60" s="348" t="s">
        <v>2566</v>
      </c>
    </row>
    <row r="61" spans="1:35" s="143" customFormat="1" ht="15.75" customHeight="1">
      <c r="C61" s="584"/>
      <c r="E61" s="585" t="s">
        <v>3356</v>
      </c>
      <c r="F61" s="584"/>
      <c r="I61" s="584"/>
      <c r="J61" s="585" t="s">
        <v>3355</v>
      </c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380"/>
      <c r="AE61" s="380"/>
      <c r="AF61" s="380"/>
      <c r="AG61" s="380"/>
      <c r="AH61" s="380"/>
      <c r="AI61" s="380"/>
    </row>
  </sheetData>
  <mergeCells count="12">
    <mergeCell ref="A1:O1"/>
    <mergeCell ref="A14:A15"/>
    <mergeCell ref="B14:C14"/>
    <mergeCell ref="D14:D15"/>
    <mergeCell ref="E14:E15"/>
    <mergeCell ref="F14:F15"/>
    <mergeCell ref="R14:AC14"/>
    <mergeCell ref="AD14:AI14"/>
    <mergeCell ref="G14:Q14"/>
    <mergeCell ref="B58:D58"/>
    <mergeCell ref="E57:F57"/>
    <mergeCell ref="A57:D57"/>
  </mergeCells>
  <pageMargins left="0.60416666666666663" right="0.23622047244094491" top="0.55208333333333337" bottom="0.23958333333333334" header="0.31496062992125984" footer="0.31496062992125984"/>
  <pageSetup paperSize="9" orientation="landscape" horizontalDpi="4294967293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A1:AI99"/>
  <sheetViews>
    <sheetView view="pageLayout" topLeftCell="A81" zoomScale="110" zoomScalePageLayoutView="110" workbookViewId="0">
      <selection activeCell="L93" sqref="L93:M93"/>
    </sheetView>
  </sheetViews>
  <sheetFormatPr defaultRowHeight="17.25" customHeight="1"/>
  <cols>
    <col min="1" max="1" width="31.375" style="348" customWidth="1"/>
    <col min="2" max="3" width="31.5" style="62" hidden="1" customWidth="1"/>
    <col min="4" max="4" width="10" style="62" customWidth="1"/>
    <col min="5" max="5" width="25.25" style="62" customWidth="1"/>
    <col min="6" max="6" width="9.5" style="62" customWidth="1"/>
    <col min="7" max="7" width="4.5" style="62" customWidth="1"/>
    <col min="8" max="8" width="5.125" style="62" customWidth="1"/>
    <col min="9" max="9" width="4.25" style="62" customWidth="1"/>
    <col min="10" max="10" width="3.625" style="62" customWidth="1"/>
    <col min="11" max="11" width="5.375" style="62" customWidth="1"/>
    <col min="12" max="16" width="4.25" style="62" customWidth="1"/>
    <col min="17" max="17" width="5.87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35" s="975" customFormat="1" ht="17.25" customHeight="1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7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ht="17.25" customHeight="1">
      <c r="A2" s="976" t="s">
        <v>0</v>
      </c>
      <c r="C2" s="977"/>
      <c r="D2" s="978" t="s">
        <v>228</v>
      </c>
      <c r="E2" s="63"/>
      <c r="F2" s="979"/>
      <c r="G2" s="979"/>
      <c r="H2" s="979"/>
      <c r="I2" s="796"/>
      <c r="J2" s="796"/>
      <c r="K2" s="796"/>
      <c r="L2" s="796"/>
      <c r="M2" s="796"/>
      <c r="N2" s="796"/>
      <c r="O2" s="796"/>
      <c r="P2" s="796"/>
      <c r="Q2" s="796"/>
      <c r="AD2" s="81"/>
      <c r="AE2" s="81"/>
      <c r="AF2" s="81"/>
      <c r="AG2" s="81"/>
      <c r="AH2" s="81"/>
      <c r="AI2" s="81"/>
    </row>
    <row r="3" spans="1:35" ht="17.25" customHeight="1">
      <c r="A3" s="976" t="s">
        <v>2</v>
      </c>
      <c r="C3" s="980"/>
      <c r="D3" s="978" t="s">
        <v>229</v>
      </c>
      <c r="E3" s="981"/>
      <c r="G3" s="979"/>
      <c r="H3" s="979"/>
      <c r="AD3" s="81"/>
      <c r="AE3" s="81"/>
      <c r="AF3" s="81"/>
      <c r="AG3" s="81"/>
      <c r="AH3" s="81"/>
      <c r="AI3" s="81"/>
    </row>
    <row r="4" spans="1:35" ht="17.25" customHeight="1">
      <c r="A4" s="976" t="s">
        <v>4</v>
      </c>
      <c r="C4" s="63"/>
      <c r="D4" s="798" t="s">
        <v>1117</v>
      </c>
      <c r="E4" s="982"/>
      <c r="F4" s="798"/>
      <c r="G4" s="798" t="s">
        <v>1119</v>
      </c>
      <c r="H4" s="979"/>
      <c r="AD4" s="81"/>
      <c r="AE4" s="81"/>
      <c r="AF4" s="81"/>
      <c r="AG4" s="81"/>
      <c r="AH4" s="81"/>
      <c r="AI4" s="81"/>
    </row>
    <row r="5" spans="1:35" ht="17.25" customHeight="1">
      <c r="A5" s="976" t="s">
        <v>7</v>
      </c>
      <c r="C5" s="983"/>
      <c r="D5" s="143" t="s">
        <v>230</v>
      </c>
      <c r="E5" s="982"/>
      <c r="G5" s="979"/>
      <c r="H5" s="979"/>
      <c r="AD5" s="549"/>
      <c r="AE5" s="549"/>
      <c r="AF5" s="549"/>
      <c r="AG5" s="549"/>
      <c r="AH5" s="549"/>
      <c r="AI5" s="549"/>
    </row>
    <row r="6" spans="1:35" ht="17.25" customHeight="1">
      <c r="A6" s="984" t="s">
        <v>9</v>
      </c>
      <c r="C6" s="63"/>
      <c r="D6" s="554" t="s">
        <v>17</v>
      </c>
      <c r="E6" s="243" t="s">
        <v>1813</v>
      </c>
      <c r="F6" s="798"/>
      <c r="G6" s="979"/>
      <c r="H6" s="979"/>
      <c r="AD6" s="549"/>
      <c r="AE6" s="549"/>
      <c r="AF6" s="549"/>
      <c r="AG6" s="549"/>
      <c r="AH6" s="549"/>
      <c r="AI6" s="549"/>
    </row>
    <row r="7" spans="1:35" ht="17.25" customHeight="1">
      <c r="A7" s="984"/>
      <c r="C7" s="63"/>
      <c r="D7" s="554" t="s">
        <v>18</v>
      </c>
      <c r="E7" s="243" t="s">
        <v>1816</v>
      </c>
      <c r="F7" s="979"/>
      <c r="G7" s="979"/>
      <c r="H7" s="979"/>
      <c r="AD7" s="549"/>
      <c r="AE7" s="549"/>
      <c r="AF7" s="549"/>
      <c r="AG7" s="549"/>
      <c r="AH7" s="549"/>
      <c r="AI7" s="549"/>
    </row>
    <row r="8" spans="1:35" ht="17.25" customHeight="1">
      <c r="A8" s="984"/>
      <c r="C8" s="63"/>
      <c r="E8" s="243" t="s">
        <v>1815</v>
      </c>
      <c r="F8" s="979"/>
      <c r="G8" s="979"/>
      <c r="H8" s="979"/>
      <c r="AD8" s="549"/>
      <c r="AE8" s="549"/>
      <c r="AF8" s="549"/>
      <c r="AG8" s="549"/>
      <c r="AH8" s="549"/>
      <c r="AI8" s="549"/>
    </row>
    <row r="9" spans="1:35" ht="17.25" customHeight="1">
      <c r="A9" s="976" t="s">
        <v>11</v>
      </c>
      <c r="C9" s="980"/>
      <c r="D9" s="820" t="s">
        <v>2429</v>
      </c>
      <c r="F9" s="985"/>
      <c r="G9" s="985"/>
      <c r="H9" s="985"/>
      <c r="AD9" s="549"/>
      <c r="AE9" s="549"/>
      <c r="AF9" s="549"/>
      <c r="AG9" s="549"/>
      <c r="AH9" s="549"/>
      <c r="AI9" s="549"/>
    </row>
    <row r="10" spans="1:35" ht="17.25" customHeight="1">
      <c r="A10" s="2024" t="s">
        <v>12</v>
      </c>
      <c r="B10" s="1972" t="s">
        <v>13</v>
      </c>
      <c r="C10" s="1972"/>
      <c r="D10" s="2011" t="s">
        <v>14</v>
      </c>
      <c r="E10" s="1972" t="s">
        <v>15</v>
      </c>
      <c r="F10" s="1972" t="s">
        <v>16</v>
      </c>
      <c r="G10" s="869"/>
      <c r="H10" s="869"/>
      <c r="I10" s="466"/>
      <c r="J10" s="466"/>
      <c r="K10" s="466"/>
      <c r="L10" s="466" t="s">
        <v>959</v>
      </c>
      <c r="M10" s="466"/>
      <c r="N10" s="466"/>
      <c r="O10" s="466"/>
      <c r="P10" s="466"/>
      <c r="Q10" s="466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35" ht="17.25" customHeight="1">
      <c r="A11" s="2025"/>
      <c r="B11" s="465" t="s">
        <v>17</v>
      </c>
      <c r="C11" s="465" t="s">
        <v>18</v>
      </c>
      <c r="D11" s="2012"/>
      <c r="E11" s="1972"/>
      <c r="F11" s="197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35" ht="17.25" customHeight="1">
      <c r="A12" s="986" t="s">
        <v>2436</v>
      </c>
      <c r="B12" s="154"/>
      <c r="C12" s="154"/>
      <c r="D12" s="154" t="s">
        <v>232</v>
      </c>
      <c r="E12" s="154"/>
      <c r="F12" s="154"/>
      <c r="G12" s="154">
        <v>0</v>
      </c>
      <c r="H12" s="154"/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4">
        <v>0</v>
      </c>
      <c r="P12" s="154"/>
      <c r="Q12" s="154">
        <f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35" ht="17.25" customHeight="1">
      <c r="A13" s="987" t="s">
        <v>2410</v>
      </c>
      <c r="B13" s="154"/>
      <c r="C13" s="603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>
        <f t="shared" ref="Q13:Q76" si="0">SUM(G13:P13)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35" ht="17.25" customHeight="1">
      <c r="A14" s="260" t="s">
        <v>2411</v>
      </c>
      <c r="B14" s="154" t="s">
        <v>250</v>
      </c>
      <c r="C14" s="603" t="s">
        <v>251</v>
      </c>
      <c r="D14" s="154" t="s">
        <v>232</v>
      </c>
      <c r="E14" s="154"/>
      <c r="F14" s="154" t="s">
        <v>234</v>
      </c>
      <c r="G14" s="154"/>
      <c r="H14" s="154"/>
      <c r="I14" s="154">
        <v>0</v>
      </c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ht="17.25" customHeight="1">
      <c r="A15" s="939" t="s">
        <v>3688</v>
      </c>
      <c r="B15" s="154" t="s">
        <v>252</v>
      </c>
      <c r="C15" s="603" t="s">
        <v>253</v>
      </c>
      <c r="D15" s="154"/>
      <c r="E15" s="154" t="s">
        <v>3687</v>
      </c>
      <c r="F15" s="154" t="s">
        <v>237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ht="17.25" customHeight="1">
      <c r="A16" s="260" t="s">
        <v>3520</v>
      </c>
      <c r="B16" s="154" t="s">
        <v>254</v>
      </c>
      <c r="C16" s="154" t="s">
        <v>255</v>
      </c>
      <c r="D16" s="154"/>
      <c r="E16" s="154" t="s">
        <v>256</v>
      </c>
      <c r="F16" s="154" t="s">
        <v>240</v>
      </c>
      <c r="G16" s="154"/>
      <c r="H16" s="154"/>
      <c r="I16" s="154"/>
      <c r="J16" s="154"/>
      <c r="K16" s="154">
        <f>40*100</f>
        <v>4000</v>
      </c>
      <c r="L16" s="154"/>
      <c r="M16" s="154"/>
      <c r="N16" s="154"/>
      <c r="O16" s="154"/>
      <c r="P16" s="154"/>
      <c r="Q16" s="154">
        <f t="shared" si="0"/>
        <v>4000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7.25" customHeight="1">
      <c r="A17" s="939" t="s">
        <v>257</v>
      </c>
      <c r="B17" s="154" t="s">
        <v>258</v>
      </c>
      <c r="C17" s="154" t="s">
        <v>259</v>
      </c>
      <c r="D17" s="154"/>
      <c r="E17" s="154"/>
      <c r="F17" s="154" t="s">
        <v>241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7.25" customHeight="1">
      <c r="A18" s="260" t="s">
        <v>2412</v>
      </c>
      <c r="B18" s="154" t="s">
        <v>260</v>
      </c>
      <c r="C18" s="154" t="s">
        <v>261</v>
      </c>
      <c r="D18" s="154"/>
      <c r="E18" s="154"/>
      <c r="F18" s="154" t="s">
        <v>244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7.25" customHeight="1">
      <c r="A19" s="939" t="s">
        <v>262</v>
      </c>
      <c r="B19" s="154" t="s">
        <v>261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7.25" customHeight="1">
      <c r="A20" s="939" t="s">
        <v>263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7.25" customHeight="1">
      <c r="A21" s="260" t="s">
        <v>2413</v>
      </c>
      <c r="B21" s="154" t="s">
        <v>231</v>
      </c>
      <c r="C21" s="603" t="s">
        <v>2409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7.25" customHeight="1">
      <c r="A22" s="939" t="s">
        <v>264</v>
      </c>
      <c r="B22" s="154" t="s">
        <v>235</v>
      </c>
      <c r="C22" s="603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7.25" customHeight="1">
      <c r="A23" s="260" t="s">
        <v>2414</v>
      </c>
      <c r="B23" s="154"/>
      <c r="C23" s="154"/>
      <c r="D23" s="154"/>
      <c r="E23" s="257"/>
      <c r="F23" s="257"/>
      <c r="G23" s="257"/>
      <c r="H23" s="257"/>
      <c r="I23" s="257"/>
      <c r="J23" s="257"/>
      <c r="K23" s="257"/>
      <c r="L23" s="257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7.25" customHeight="1">
      <c r="A24" s="939" t="s">
        <v>265</v>
      </c>
      <c r="B24" s="154"/>
      <c r="C24" s="154"/>
      <c r="D24" s="154"/>
      <c r="E24" s="257"/>
      <c r="F24" s="257"/>
      <c r="G24" s="257"/>
      <c r="H24" s="257"/>
      <c r="I24" s="257"/>
      <c r="J24" s="257"/>
      <c r="K24" s="257"/>
      <c r="L24" s="257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7.25" customHeight="1">
      <c r="A25" s="260" t="s">
        <v>2415</v>
      </c>
      <c r="B25" s="154"/>
      <c r="C25" s="154"/>
      <c r="D25" s="154"/>
      <c r="E25" s="257"/>
      <c r="F25" s="257"/>
      <c r="G25" s="257"/>
      <c r="H25" s="257"/>
      <c r="I25" s="257"/>
      <c r="J25" s="257"/>
      <c r="K25" s="257"/>
      <c r="L25" s="257"/>
      <c r="M25" s="154"/>
      <c r="N25" s="154"/>
      <c r="O25" s="154"/>
      <c r="P25" s="154"/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7.25" customHeight="1">
      <c r="A26" s="988" t="s">
        <v>2431</v>
      </c>
      <c r="B26" s="154" t="s">
        <v>296</v>
      </c>
      <c r="C26" s="154" t="s">
        <v>297</v>
      </c>
      <c r="D26" s="154" t="s">
        <v>232</v>
      </c>
      <c r="E26" s="154"/>
      <c r="F26" s="154" t="s">
        <v>234</v>
      </c>
      <c r="G26" s="154"/>
      <c r="H26" s="154"/>
      <c r="I26" s="154">
        <v>0</v>
      </c>
      <c r="J26" s="154"/>
      <c r="K26" s="154"/>
      <c r="L26" s="154"/>
      <c r="M26" s="154"/>
      <c r="N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</row>
    <row r="27" spans="1:35" ht="17.25" customHeight="1">
      <c r="A27" s="260" t="s">
        <v>2432</v>
      </c>
      <c r="B27" s="154" t="s">
        <v>298</v>
      </c>
      <c r="C27" s="154" t="s">
        <v>299</v>
      </c>
      <c r="D27" s="154"/>
      <c r="E27" s="154"/>
      <c r="F27" s="154" t="s">
        <v>237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7.25" customHeight="1">
      <c r="A28" s="939" t="s">
        <v>300</v>
      </c>
      <c r="B28" s="154" t="s">
        <v>301</v>
      </c>
      <c r="C28" s="154" t="s">
        <v>302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7.25" customHeight="1">
      <c r="A29" s="939" t="s">
        <v>303</v>
      </c>
      <c r="B29" s="154" t="s">
        <v>304</v>
      </c>
      <c r="C29" s="154"/>
      <c r="D29" s="154"/>
      <c r="E29" s="154"/>
      <c r="F29" s="154" t="s">
        <v>240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7.25" customHeight="1">
      <c r="A30" s="939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7.25" customHeight="1">
      <c r="A31" s="939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7.25" customHeight="1">
      <c r="A32" s="260" t="s">
        <v>2433</v>
      </c>
      <c r="B32" s="154" t="s">
        <v>305</v>
      </c>
      <c r="C32" s="154"/>
      <c r="D32" s="154"/>
      <c r="E32" s="956" t="s">
        <v>3568</v>
      </c>
      <c r="F32" s="956" t="s">
        <v>241</v>
      </c>
      <c r="G32" s="956"/>
      <c r="H32" s="956"/>
      <c r="I32" s="956"/>
      <c r="J32" s="956"/>
      <c r="K32" s="956"/>
      <c r="L32" s="154"/>
      <c r="M32" s="154"/>
      <c r="N32" s="154"/>
      <c r="O32" s="154"/>
      <c r="P32" s="154"/>
      <c r="Q32" s="15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7.25" customHeight="1">
      <c r="A33" s="84" t="s">
        <v>2434</v>
      </c>
      <c r="B33" s="154"/>
      <c r="C33" s="154"/>
      <c r="D33" s="154"/>
      <c r="E33" s="956" t="s">
        <v>3569</v>
      </c>
      <c r="F33" s="956" t="s">
        <v>244</v>
      </c>
      <c r="G33" s="956">
        <v>6000</v>
      </c>
      <c r="H33" s="956"/>
      <c r="I33" s="956"/>
      <c r="J33" s="956"/>
      <c r="L33" s="154"/>
      <c r="M33" s="154"/>
      <c r="N33" s="154"/>
      <c r="O33" s="154"/>
      <c r="P33" s="154"/>
      <c r="Q33" s="154">
        <f t="shared" si="0"/>
        <v>6000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7.25" customHeight="1">
      <c r="A34" s="260"/>
      <c r="B34" s="154"/>
      <c r="C34" s="154"/>
      <c r="D34" s="154"/>
      <c r="E34" s="885" t="s">
        <v>3570</v>
      </c>
      <c r="F34" s="956"/>
      <c r="G34" s="956">
        <v>1200</v>
      </c>
      <c r="H34" s="956"/>
      <c r="I34" s="956"/>
      <c r="J34" s="956"/>
      <c r="L34" s="154"/>
      <c r="M34" s="154"/>
      <c r="N34" s="154"/>
      <c r="O34" s="154"/>
      <c r="P34" s="154"/>
      <c r="Q34" s="154">
        <f t="shared" si="0"/>
        <v>1200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571"/>
      <c r="AE34" s="571"/>
      <c r="AF34" s="571"/>
      <c r="AG34" s="571"/>
      <c r="AH34" s="571">
        <f>SUM(AH15:AH33)</f>
        <v>0</v>
      </c>
      <c r="AI34" s="571"/>
    </row>
    <row r="35" spans="1:35" ht="17.25" customHeight="1">
      <c r="A35" s="987" t="s">
        <v>2416</v>
      </c>
      <c r="B35" s="154"/>
      <c r="C35" s="603"/>
      <c r="D35" s="154"/>
      <c r="E35" s="956" t="s">
        <v>3571</v>
      </c>
      <c r="F35" s="956"/>
      <c r="G35" s="956">
        <v>2000</v>
      </c>
      <c r="H35" s="956"/>
      <c r="I35" s="956"/>
      <c r="J35" s="956"/>
      <c r="L35" s="154"/>
      <c r="M35" s="154"/>
      <c r="N35" s="154"/>
      <c r="O35" s="154"/>
      <c r="P35" s="154"/>
      <c r="Q35" s="154">
        <f t="shared" si="0"/>
        <v>2000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3"/>
      <c r="AE35" s="573"/>
      <c r="AF35" s="573"/>
      <c r="AG35" s="573"/>
      <c r="AH35" s="573"/>
      <c r="AI35" s="573"/>
    </row>
    <row r="36" spans="1:35" ht="17.25" customHeight="1">
      <c r="A36" s="989" t="s">
        <v>2422</v>
      </c>
      <c r="B36" s="154"/>
      <c r="C36" s="603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 ht="17.25" customHeight="1">
      <c r="A37" s="939" t="s">
        <v>2421</v>
      </c>
      <c r="B37" s="154" t="s">
        <v>268</v>
      </c>
      <c r="C37" s="603" t="s">
        <v>269</v>
      </c>
      <c r="D37" s="154" t="s">
        <v>232</v>
      </c>
      <c r="E37" s="154" t="s">
        <v>233</v>
      </c>
      <c r="F37" s="154" t="s">
        <v>234</v>
      </c>
      <c r="G37" s="154"/>
      <c r="H37" s="154"/>
      <c r="I37" s="154">
        <v>0</v>
      </c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7.25" customHeight="1">
      <c r="A38" s="939" t="s">
        <v>2423</v>
      </c>
      <c r="B38" s="154" t="s">
        <v>270</v>
      </c>
      <c r="C38" s="603" t="s">
        <v>271</v>
      </c>
      <c r="D38" s="154"/>
      <c r="E38" s="154" t="s">
        <v>272</v>
      </c>
      <c r="F38" s="154" t="s">
        <v>237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7.25" customHeight="1">
      <c r="A39" s="939" t="s">
        <v>2424</v>
      </c>
      <c r="B39" s="154" t="s">
        <v>273</v>
      </c>
      <c r="C39" s="154"/>
      <c r="D39" s="154"/>
      <c r="E39" s="154" t="s">
        <v>3853</v>
      </c>
      <c r="F39" s="154" t="s">
        <v>240</v>
      </c>
      <c r="G39" s="154"/>
      <c r="H39" s="154"/>
      <c r="I39" s="154"/>
      <c r="J39" s="154"/>
      <c r="K39" s="154">
        <f>20*25*25</f>
        <v>12500</v>
      </c>
      <c r="L39" s="154"/>
      <c r="M39" s="154"/>
      <c r="N39" s="154"/>
      <c r="O39" s="154"/>
      <c r="P39" s="154"/>
      <c r="Q39" s="154">
        <f t="shared" si="0"/>
        <v>12500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78"/>
      <c r="AE39" s="78"/>
      <c r="AF39" s="78"/>
      <c r="AG39" s="78"/>
      <c r="AH39" s="78"/>
      <c r="AI39" s="78"/>
    </row>
    <row r="40" spans="1:35" ht="17.25" customHeight="1">
      <c r="A40" s="955" t="s">
        <v>2418</v>
      </c>
      <c r="B40" s="154"/>
      <c r="C40" s="154" t="s">
        <v>266</v>
      </c>
      <c r="D40" s="154"/>
      <c r="E40" s="154"/>
      <c r="F40" s="154" t="s">
        <v>241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223"/>
      <c r="AE40" s="223"/>
      <c r="AF40" s="223"/>
      <c r="AG40" s="223"/>
      <c r="AH40" s="223"/>
      <c r="AI40" s="223"/>
    </row>
    <row r="41" spans="1:35" ht="17.25" customHeight="1">
      <c r="A41" s="955" t="s">
        <v>2417</v>
      </c>
      <c r="B41" s="154"/>
      <c r="C41" s="154" t="s">
        <v>267</v>
      </c>
      <c r="D41" s="154"/>
      <c r="E41" s="154" t="s">
        <v>274</v>
      </c>
      <c r="F41" s="154" t="s">
        <v>244</v>
      </c>
      <c r="G41" s="154"/>
      <c r="H41" s="154"/>
      <c r="I41" s="154"/>
      <c r="J41" s="154"/>
      <c r="K41" s="154">
        <v>2000</v>
      </c>
      <c r="L41" s="154"/>
      <c r="M41" s="154"/>
      <c r="N41" s="154"/>
      <c r="O41" s="154"/>
      <c r="P41" s="154"/>
      <c r="Q41" s="154">
        <f t="shared" si="0"/>
        <v>2000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7.25" customHeight="1">
      <c r="A42" s="955" t="s">
        <v>275</v>
      </c>
      <c r="B42" s="154"/>
      <c r="C42" s="154"/>
      <c r="D42" s="154"/>
      <c r="E42" s="154" t="s">
        <v>3328</v>
      </c>
      <c r="F42" s="154" t="s">
        <v>1749</v>
      </c>
      <c r="G42" s="154"/>
      <c r="H42" s="154"/>
      <c r="I42" s="154"/>
      <c r="J42" s="154"/>
      <c r="K42" s="154">
        <v>10000</v>
      </c>
      <c r="L42" s="154"/>
      <c r="M42" s="154"/>
      <c r="N42" s="154"/>
      <c r="O42" s="154"/>
      <c r="P42" s="154"/>
      <c r="Q42" s="154">
        <f t="shared" si="0"/>
        <v>10000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7.25" customHeight="1">
      <c r="A43" s="957" t="s">
        <v>2419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7.25" customHeight="1">
      <c r="A44" s="955" t="s">
        <v>276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7.25" customHeight="1">
      <c r="A45" s="955" t="s">
        <v>277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7.25" customHeight="1">
      <c r="A46" s="955" t="s">
        <v>2420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7.25" customHeight="1">
      <c r="A47" s="990" t="s">
        <v>2430</v>
      </c>
      <c r="B47" s="154"/>
      <c r="C47" s="154"/>
      <c r="D47" s="154"/>
      <c r="E47" s="154"/>
      <c r="F47" s="154" t="s">
        <v>244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7.25" customHeight="1">
      <c r="A48" s="882" t="s">
        <v>2425</v>
      </c>
      <c r="B48" s="154"/>
      <c r="C48" s="603" t="s">
        <v>238</v>
      </c>
      <c r="D48" s="154"/>
      <c r="E48" s="154" t="s">
        <v>236</v>
      </c>
      <c r="F48" s="154" t="s">
        <v>2627</v>
      </c>
      <c r="G48" s="154"/>
      <c r="H48" s="154"/>
      <c r="I48" s="154">
        <v>0</v>
      </c>
      <c r="J48" s="154"/>
      <c r="K48" s="154"/>
      <c r="L48" s="154"/>
      <c r="M48" s="154"/>
      <c r="N48" s="154"/>
      <c r="O48" s="154"/>
      <c r="P48" s="154"/>
      <c r="Q48" s="154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7.25" customHeight="1">
      <c r="A49" s="881" t="s">
        <v>242</v>
      </c>
      <c r="B49" s="154"/>
      <c r="C49" s="603" t="s">
        <v>78</v>
      </c>
      <c r="D49" s="154"/>
      <c r="E49" s="154" t="s">
        <v>239</v>
      </c>
      <c r="F49" s="956" t="s">
        <v>2628</v>
      </c>
      <c r="G49" s="956"/>
      <c r="H49" s="956"/>
      <c r="I49" s="154"/>
      <c r="J49" s="154"/>
      <c r="K49" s="154"/>
      <c r="L49" s="154"/>
      <c r="M49" s="154"/>
      <c r="N49" s="154"/>
      <c r="O49" s="154"/>
      <c r="P49" s="154"/>
      <c r="Q49" s="154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7.25" customHeight="1">
      <c r="A50" s="881" t="s">
        <v>245</v>
      </c>
      <c r="B50" s="154"/>
      <c r="C50" s="603" t="s">
        <v>243</v>
      </c>
      <c r="D50" s="154"/>
      <c r="E50" s="154"/>
      <c r="F50" s="956" t="s">
        <v>2626</v>
      </c>
      <c r="G50" s="956"/>
      <c r="H50" s="956"/>
      <c r="I50" s="154"/>
      <c r="J50" s="154"/>
      <c r="K50" s="154">
        <f>30*4*25*5</f>
        <v>15000</v>
      </c>
      <c r="L50" s="154"/>
      <c r="M50" s="154"/>
      <c r="N50" s="154"/>
      <c r="O50" s="154"/>
      <c r="P50" s="154"/>
      <c r="Q50" s="154">
        <f t="shared" si="0"/>
        <v>15000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7.25" customHeight="1">
      <c r="A51" s="955" t="s">
        <v>247</v>
      </c>
      <c r="B51" s="154"/>
      <c r="C51" s="603" t="s">
        <v>246</v>
      </c>
      <c r="D51" s="154"/>
      <c r="E51" s="154" t="s">
        <v>2435</v>
      </c>
      <c r="F51" s="154"/>
      <c r="G51" s="154"/>
      <c r="H51" s="154"/>
      <c r="I51" s="154"/>
      <c r="J51" s="154"/>
      <c r="K51" s="154">
        <v>10000</v>
      </c>
      <c r="L51" s="154"/>
      <c r="M51" s="154"/>
      <c r="N51" s="154"/>
      <c r="O51" s="154"/>
      <c r="P51" s="154"/>
      <c r="Q51" s="154">
        <f t="shared" si="0"/>
        <v>10000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7.25" customHeight="1">
      <c r="A52" s="939" t="s">
        <v>2426</v>
      </c>
      <c r="B52" s="154"/>
      <c r="C52" s="154"/>
      <c r="D52" s="154"/>
      <c r="E52" s="953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7.25" customHeight="1">
      <c r="A53" s="939" t="s">
        <v>2427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>
        <f t="shared" si="0"/>
        <v>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7.25" customHeight="1">
      <c r="A54" s="955" t="s">
        <v>248</v>
      </c>
      <c r="B54" s="154"/>
      <c r="C54" s="154"/>
      <c r="D54" s="154"/>
      <c r="E54" s="991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>
        <f t="shared" si="0"/>
        <v>0</v>
      </c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7.25" customHeight="1">
      <c r="A55" s="939" t="s">
        <v>2428</v>
      </c>
      <c r="B55" s="154"/>
      <c r="C55" s="154"/>
      <c r="D55" s="154"/>
      <c r="E55" s="991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>
        <f t="shared" si="0"/>
        <v>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7.25" customHeight="1">
      <c r="A56" s="957" t="s">
        <v>249</v>
      </c>
      <c r="B56" s="154"/>
      <c r="C56" s="154"/>
      <c r="D56" s="154"/>
      <c r="E56" s="991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>
        <f t="shared" si="0"/>
        <v>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ht="17.25" customHeight="1">
      <c r="A57" s="957"/>
      <c r="B57" s="154"/>
      <c r="C57" s="154"/>
      <c r="D57" s="154"/>
      <c r="E57" s="991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>
        <f t="shared" si="0"/>
        <v>0</v>
      </c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223"/>
      <c r="AE57" s="223"/>
      <c r="AF57" s="223"/>
      <c r="AG57" s="223"/>
      <c r="AH57" s="223"/>
      <c r="AI57" s="223"/>
    </row>
    <row r="58" spans="1:35" ht="17.25" customHeight="1">
      <c r="A58" s="957"/>
      <c r="B58" s="154"/>
      <c r="C58" s="154"/>
      <c r="D58" s="154"/>
      <c r="E58" s="991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>
        <f t="shared" si="0"/>
        <v>0</v>
      </c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223"/>
      <c r="AE58" s="223"/>
      <c r="AF58" s="223"/>
      <c r="AG58" s="223"/>
      <c r="AH58" s="223"/>
      <c r="AI58" s="223"/>
    </row>
    <row r="59" spans="1:35" ht="17.25" customHeight="1">
      <c r="A59" s="957"/>
      <c r="B59" s="154"/>
      <c r="C59" s="154"/>
      <c r="D59" s="154"/>
      <c r="E59" s="991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>
        <f t="shared" si="0"/>
        <v>0</v>
      </c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223"/>
      <c r="AE59" s="223"/>
      <c r="AF59" s="223"/>
      <c r="AG59" s="223"/>
      <c r="AH59" s="223"/>
      <c r="AI59" s="223"/>
    </row>
    <row r="60" spans="1:35" ht="17.25" customHeight="1">
      <c r="A60" s="957"/>
      <c r="B60" s="154"/>
      <c r="C60" s="154"/>
      <c r="D60" s="154"/>
      <c r="E60" s="991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>
        <f t="shared" si="0"/>
        <v>0</v>
      </c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223"/>
      <c r="AE60" s="223"/>
      <c r="AF60" s="223"/>
      <c r="AG60" s="223"/>
      <c r="AH60" s="223"/>
      <c r="AI60" s="223"/>
    </row>
    <row r="61" spans="1:35" ht="17.25" customHeight="1">
      <c r="A61" s="992" t="s">
        <v>2437</v>
      </c>
      <c r="B61" s="154" t="s">
        <v>279</v>
      </c>
      <c r="C61" s="603" t="s">
        <v>280</v>
      </c>
      <c r="D61" s="154" t="s">
        <v>232</v>
      </c>
      <c r="E61" s="154" t="s">
        <v>233</v>
      </c>
      <c r="F61" s="154" t="s">
        <v>234</v>
      </c>
      <c r="G61" s="154"/>
      <c r="H61" s="154"/>
      <c r="I61" s="154">
        <v>0</v>
      </c>
      <c r="J61" s="154"/>
      <c r="K61" s="154"/>
      <c r="L61" s="154"/>
      <c r="M61" s="154"/>
      <c r="N61" s="154"/>
      <c r="O61" s="154"/>
      <c r="P61" s="154"/>
      <c r="Q61" s="154">
        <f t="shared" si="0"/>
        <v>0</v>
      </c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223"/>
      <c r="AE61" s="223"/>
      <c r="AF61" s="223"/>
      <c r="AG61" s="223"/>
      <c r="AH61" s="223"/>
      <c r="AI61" s="223"/>
    </row>
    <row r="62" spans="1:35" ht="17.25" customHeight="1">
      <c r="A62" s="992" t="s">
        <v>281</v>
      </c>
      <c r="B62" s="154" t="s">
        <v>282</v>
      </c>
      <c r="C62" s="154" t="s">
        <v>283</v>
      </c>
      <c r="D62" s="154"/>
      <c r="E62" s="154" t="s">
        <v>284</v>
      </c>
      <c r="F62" s="154" t="s">
        <v>237</v>
      </c>
      <c r="G62" s="154"/>
      <c r="H62" s="154"/>
      <c r="I62" s="154">
        <v>0</v>
      </c>
      <c r="J62" s="154"/>
      <c r="K62" s="154"/>
      <c r="L62" s="154"/>
      <c r="M62" s="154"/>
      <c r="N62" s="154"/>
      <c r="O62" s="154"/>
      <c r="P62" s="154"/>
      <c r="Q62" s="154">
        <f t="shared" si="0"/>
        <v>0</v>
      </c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223"/>
      <c r="AE62" s="223"/>
      <c r="AF62" s="223"/>
      <c r="AG62" s="223"/>
      <c r="AH62" s="223"/>
      <c r="AI62" s="223"/>
    </row>
    <row r="63" spans="1:35" ht="17.25" customHeight="1">
      <c r="A63" s="939" t="s">
        <v>285</v>
      </c>
      <c r="B63" s="154" t="s">
        <v>286</v>
      </c>
      <c r="C63" s="154" t="s">
        <v>287</v>
      </c>
      <c r="D63" s="154"/>
      <c r="E63" s="154" t="s">
        <v>1005</v>
      </c>
      <c r="F63" s="154"/>
      <c r="G63" s="154"/>
      <c r="H63" s="154"/>
      <c r="I63" s="154">
        <v>0</v>
      </c>
      <c r="J63" s="154"/>
      <c r="L63" s="154"/>
      <c r="M63" s="154"/>
      <c r="N63" s="154"/>
      <c r="O63" s="154"/>
      <c r="P63" s="154"/>
      <c r="Q63" s="154">
        <f t="shared" si="0"/>
        <v>0</v>
      </c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223"/>
      <c r="AE63" s="223"/>
      <c r="AF63" s="223"/>
      <c r="AG63" s="223"/>
      <c r="AH63" s="223"/>
      <c r="AI63" s="223"/>
    </row>
    <row r="64" spans="1:35" ht="17.25" customHeight="1">
      <c r="A64" s="955" t="s">
        <v>288</v>
      </c>
      <c r="B64" s="154" t="s">
        <v>273</v>
      </c>
      <c r="C64" s="154" t="s">
        <v>289</v>
      </c>
      <c r="D64" s="154"/>
      <c r="E64" s="154" t="s">
        <v>1006</v>
      </c>
      <c r="F64" s="154" t="s">
        <v>240</v>
      </c>
      <c r="G64" s="154"/>
      <c r="H64" s="154"/>
      <c r="I64" s="154">
        <v>0</v>
      </c>
      <c r="J64" s="154"/>
      <c r="K64" s="154">
        <f>25*8*40</f>
        <v>8000</v>
      </c>
      <c r="M64" s="154"/>
      <c r="N64" s="154"/>
      <c r="O64" s="154"/>
      <c r="P64" s="154"/>
      <c r="Q64" s="154">
        <f t="shared" si="0"/>
        <v>8000</v>
      </c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223"/>
      <c r="AE64" s="223"/>
      <c r="AF64" s="223"/>
      <c r="AG64" s="223"/>
      <c r="AH64" s="223"/>
      <c r="AI64" s="223"/>
    </row>
    <row r="65" spans="1:35" ht="17.25" customHeight="1">
      <c r="A65" s="939" t="s">
        <v>290</v>
      </c>
      <c r="B65" s="154"/>
      <c r="C65" s="154"/>
      <c r="D65" s="154"/>
      <c r="E65" s="154" t="s">
        <v>3852</v>
      </c>
      <c r="F65" s="154" t="s">
        <v>241</v>
      </c>
      <c r="G65" s="154"/>
      <c r="H65" s="154"/>
      <c r="I65" s="154">
        <v>0</v>
      </c>
      <c r="J65" s="154"/>
      <c r="K65" s="154">
        <v>8300</v>
      </c>
      <c r="L65" s="154"/>
      <c r="M65" s="154"/>
      <c r="N65" s="154"/>
      <c r="O65" s="154"/>
      <c r="P65" s="154"/>
      <c r="Q65" s="154">
        <f t="shared" si="0"/>
        <v>8300</v>
      </c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223"/>
      <c r="AE65" s="223"/>
      <c r="AF65" s="223"/>
      <c r="AG65" s="223"/>
      <c r="AH65" s="223"/>
      <c r="AI65" s="223"/>
    </row>
    <row r="66" spans="1:35" ht="17.25" customHeight="1">
      <c r="A66" s="939" t="s">
        <v>291</v>
      </c>
      <c r="B66" s="993" t="s">
        <v>278</v>
      </c>
      <c r="C66" s="154"/>
      <c r="D66" s="154"/>
      <c r="E66" s="154"/>
      <c r="F66" s="154" t="s">
        <v>244</v>
      </c>
      <c r="G66" s="154"/>
      <c r="H66" s="154"/>
      <c r="I66" s="154">
        <v>0</v>
      </c>
      <c r="J66" s="154"/>
      <c r="K66" s="154"/>
      <c r="L66" s="154"/>
      <c r="M66" s="154"/>
      <c r="N66" s="154"/>
      <c r="O66" s="154"/>
      <c r="P66" s="154"/>
      <c r="Q66" s="154">
        <f t="shared" si="0"/>
        <v>0</v>
      </c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223"/>
      <c r="AE66" s="223"/>
      <c r="AF66" s="223"/>
      <c r="AG66" s="223"/>
      <c r="AH66" s="223"/>
      <c r="AI66" s="223"/>
    </row>
    <row r="67" spans="1:35" ht="17.25" customHeight="1">
      <c r="A67" s="955" t="s">
        <v>292</v>
      </c>
      <c r="B67" s="154"/>
      <c r="C67" s="154"/>
      <c r="D67" s="154"/>
      <c r="E67" s="953"/>
      <c r="F67" s="154"/>
      <c r="G67" s="154"/>
      <c r="H67" s="154"/>
      <c r="I67" s="154">
        <v>0</v>
      </c>
      <c r="J67" s="154"/>
      <c r="K67" s="154"/>
      <c r="L67" s="154"/>
      <c r="M67" s="154"/>
      <c r="N67" s="154"/>
      <c r="O67" s="154"/>
      <c r="P67" s="154"/>
      <c r="Q67" s="154">
        <f t="shared" si="0"/>
        <v>0</v>
      </c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223"/>
      <c r="AE67" s="223"/>
      <c r="AF67" s="223"/>
      <c r="AG67" s="223"/>
      <c r="AH67" s="223"/>
      <c r="AI67" s="223"/>
    </row>
    <row r="68" spans="1:35" ht="17.25" customHeight="1">
      <c r="A68" s="939" t="s">
        <v>293</v>
      </c>
      <c r="B68" s="154"/>
      <c r="C68" s="154"/>
      <c r="D68" s="154"/>
      <c r="E68" s="154"/>
      <c r="F68" s="154"/>
      <c r="G68" s="154"/>
      <c r="H68" s="154"/>
      <c r="I68" s="154">
        <v>0</v>
      </c>
      <c r="J68" s="154"/>
      <c r="K68" s="154"/>
      <c r="L68" s="154"/>
      <c r="M68" s="154"/>
      <c r="N68" s="154"/>
      <c r="O68" s="154"/>
      <c r="P68" s="154"/>
      <c r="Q68" s="154">
        <f t="shared" si="0"/>
        <v>0</v>
      </c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223"/>
      <c r="AE68" s="223"/>
      <c r="AF68" s="223"/>
      <c r="AG68" s="223"/>
      <c r="AH68" s="223"/>
      <c r="AI68" s="223"/>
    </row>
    <row r="69" spans="1:35" ht="17.25" customHeight="1">
      <c r="A69" s="955" t="s">
        <v>294</v>
      </c>
      <c r="B69" s="154"/>
      <c r="C69" s="154"/>
      <c r="D69" s="154"/>
      <c r="E69" s="154"/>
      <c r="F69" s="154"/>
      <c r="G69" s="154"/>
      <c r="H69" s="154"/>
      <c r="I69" s="154">
        <v>0</v>
      </c>
      <c r="J69" s="154"/>
      <c r="K69" s="154"/>
      <c r="L69" s="154"/>
      <c r="M69" s="154"/>
      <c r="N69" s="154"/>
      <c r="O69" s="154"/>
      <c r="P69" s="154"/>
      <c r="Q69" s="154">
        <f t="shared" si="0"/>
        <v>0</v>
      </c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223"/>
      <c r="AE69" s="223"/>
      <c r="AF69" s="223"/>
      <c r="AG69" s="223"/>
      <c r="AH69" s="223"/>
      <c r="AI69" s="223"/>
    </row>
    <row r="70" spans="1:35" ht="17.25" customHeight="1">
      <c r="A70" s="955" t="s">
        <v>295</v>
      </c>
      <c r="B70" s="154"/>
      <c r="C70" s="154"/>
      <c r="D70" s="154"/>
      <c r="E70" s="154"/>
      <c r="F70" s="154"/>
      <c r="G70" s="154"/>
      <c r="H70" s="154"/>
      <c r="I70" s="154">
        <v>0</v>
      </c>
      <c r="J70" s="154"/>
      <c r="K70" s="154"/>
      <c r="L70" s="154"/>
      <c r="M70" s="154"/>
      <c r="N70" s="154"/>
      <c r="O70" s="154"/>
      <c r="P70" s="154"/>
      <c r="Q70" s="154">
        <f t="shared" si="0"/>
        <v>0</v>
      </c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223"/>
      <c r="AE70" s="223"/>
      <c r="AF70" s="223"/>
      <c r="AG70" s="223"/>
      <c r="AH70" s="223"/>
      <c r="AI70" s="223"/>
    </row>
    <row r="71" spans="1:35" ht="17.25" customHeight="1">
      <c r="A71" s="955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>
        <f t="shared" si="0"/>
        <v>0</v>
      </c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223"/>
      <c r="AE71" s="223"/>
      <c r="AF71" s="223"/>
      <c r="AG71" s="223"/>
      <c r="AH71" s="223"/>
      <c r="AI71" s="223"/>
    </row>
    <row r="72" spans="1:35" ht="17.25" customHeight="1">
      <c r="A72" s="987" t="s">
        <v>2438</v>
      </c>
      <c r="B72" s="154"/>
      <c r="C72" s="154"/>
      <c r="D72" s="154"/>
      <c r="E72" s="154" t="s">
        <v>57</v>
      </c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>
        <f t="shared" si="0"/>
        <v>0</v>
      </c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223"/>
      <c r="AE72" s="223"/>
      <c r="AF72" s="223"/>
      <c r="AG72" s="223"/>
      <c r="AH72" s="223"/>
      <c r="AI72" s="223"/>
    </row>
    <row r="73" spans="1:35" ht="17.25" customHeight="1">
      <c r="A73" s="994" t="s">
        <v>3372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>
        <f t="shared" si="0"/>
        <v>0</v>
      </c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223"/>
      <c r="AE73" s="223"/>
      <c r="AF73" s="223"/>
      <c r="AG73" s="223"/>
      <c r="AH73" s="223"/>
      <c r="AI73" s="223"/>
    </row>
    <row r="74" spans="1:35" ht="17.25" customHeight="1">
      <c r="A74" s="955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>
        <f t="shared" si="0"/>
        <v>0</v>
      </c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223"/>
      <c r="AE74" s="223"/>
      <c r="AF74" s="223"/>
      <c r="AG74" s="223"/>
      <c r="AH74" s="223"/>
      <c r="AI74" s="223"/>
    </row>
    <row r="75" spans="1:35" ht="17.25" customHeight="1">
      <c r="A75" s="260"/>
      <c r="B75" s="154"/>
      <c r="C75" s="154"/>
      <c r="D75" s="154"/>
      <c r="E75" s="154"/>
      <c r="F75" s="154"/>
      <c r="G75" s="154"/>
      <c r="H75" s="154"/>
      <c r="I75" s="154">
        <v>0</v>
      </c>
      <c r="J75" s="154"/>
      <c r="K75" s="154"/>
      <c r="L75" s="154"/>
      <c r="M75" s="154"/>
      <c r="N75" s="154"/>
      <c r="O75" s="154"/>
      <c r="P75" s="154"/>
      <c r="Q75" s="154">
        <f t="shared" si="0"/>
        <v>0</v>
      </c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223"/>
      <c r="AE75" s="223"/>
      <c r="AF75" s="223"/>
      <c r="AG75" s="223"/>
      <c r="AH75" s="223"/>
      <c r="AI75" s="223"/>
    </row>
    <row r="76" spans="1:35" ht="17.25" customHeight="1">
      <c r="A76" s="260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>
        <f t="shared" si="0"/>
        <v>0</v>
      </c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223"/>
      <c r="AE76" s="223"/>
      <c r="AF76" s="223"/>
      <c r="AG76" s="223"/>
      <c r="AH76" s="223"/>
      <c r="AI76" s="223"/>
    </row>
    <row r="77" spans="1:35" ht="17.25" customHeight="1">
      <c r="A77" s="260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>
        <f t="shared" ref="Q77:Q82" si="1">SUM(G77:P77)</f>
        <v>0</v>
      </c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223"/>
      <c r="AE77" s="223"/>
      <c r="AF77" s="223"/>
      <c r="AG77" s="223"/>
      <c r="AH77" s="223"/>
      <c r="AI77" s="223"/>
    </row>
    <row r="78" spans="1:35" ht="17.25" customHeight="1">
      <c r="A78" s="260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>
        <f t="shared" si="1"/>
        <v>0</v>
      </c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223"/>
      <c r="AE78" s="223"/>
      <c r="AF78" s="223"/>
      <c r="AG78" s="223"/>
      <c r="AH78" s="223"/>
      <c r="AI78" s="223"/>
    </row>
    <row r="79" spans="1:35" ht="17.25" customHeight="1">
      <c r="A79" s="260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>
        <f t="shared" si="1"/>
        <v>0</v>
      </c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223"/>
      <c r="AE79" s="223"/>
      <c r="AF79" s="223"/>
      <c r="AG79" s="223"/>
      <c r="AH79" s="223"/>
      <c r="AI79" s="223"/>
    </row>
    <row r="80" spans="1:35" ht="17.25" customHeight="1">
      <c r="A80" s="260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>
        <f t="shared" si="1"/>
        <v>0</v>
      </c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223"/>
      <c r="AE80" s="223"/>
      <c r="AF80" s="223"/>
      <c r="AG80" s="223"/>
      <c r="AH80" s="223"/>
      <c r="AI80" s="223"/>
    </row>
    <row r="81" spans="1:35" ht="17.25" customHeight="1">
      <c r="A81" s="260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>
        <f t="shared" si="1"/>
        <v>0</v>
      </c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223"/>
      <c r="AE81" s="223"/>
      <c r="AF81" s="223"/>
      <c r="AG81" s="223"/>
      <c r="AH81" s="223"/>
      <c r="AI81" s="223"/>
    </row>
    <row r="82" spans="1:35" ht="17.25" customHeight="1">
      <c r="A82" s="2009" t="s">
        <v>934</v>
      </c>
      <c r="B82" s="2009"/>
      <c r="C82" s="2009"/>
      <c r="D82" s="2009"/>
      <c r="E82" s="344">
        <f>Q82</f>
        <v>79000</v>
      </c>
      <c r="F82" s="154"/>
      <c r="G82" s="995">
        <f>SUM(G12:G75)</f>
        <v>9200</v>
      </c>
      <c r="H82" s="995">
        <f t="shared" ref="H82:P82" si="2">SUM(H12:H75)</f>
        <v>0</v>
      </c>
      <c r="I82" s="995">
        <f t="shared" si="2"/>
        <v>0</v>
      </c>
      <c r="J82" s="995">
        <f t="shared" si="2"/>
        <v>0</v>
      </c>
      <c r="K82" s="995">
        <f>SUM(K12:K75)</f>
        <v>69800</v>
      </c>
      <c r="L82" s="995">
        <f t="shared" si="2"/>
        <v>0</v>
      </c>
      <c r="M82" s="995">
        <f t="shared" si="2"/>
        <v>0</v>
      </c>
      <c r="N82" s="995">
        <f t="shared" si="2"/>
        <v>0</v>
      </c>
      <c r="O82" s="995">
        <f t="shared" si="2"/>
        <v>0</v>
      </c>
      <c r="P82" s="995">
        <f t="shared" si="2"/>
        <v>0</v>
      </c>
      <c r="Q82" s="154">
        <f t="shared" si="1"/>
        <v>79000</v>
      </c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223"/>
      <c r="AE82" s="223"/>
      <c r="AF82" s="223"/>
      <c r="AG82" s="223"/>
      <c r="AH82" s="223"/>
      <c r="AI82" s="223"/>
    </row>
    <row r="84" spans="1:35">
      <c r="A84" s="581" t="s">
        <v>818</v>
      </c>
      <c r="B84" s="1952" t="s">
        <v>779</v>
      </c>
      <c r="C84" s="1952"/>
      <c r="D84" s="1952"/>
      <c r="F84" s="348"/>
      <c r="I84" s="348" t="s">
        <v>780</v>
      </c>
      <c r="J84" s="581"/>
    </row>
    <row r="85" spans="1:35">
      <c r="A85" s="349" t="s">
        <v>819</v>
      </c>
      <c r="B85" s="349"/>
      <c r="C85" s="349"/>
      <c r="E85" s="583" t="s">
        <v>3357</v>
      </c>
      <c r="F85" s="348"/>
      <c r="J85" s="348" t="s">
        <v>3354</v>
      </c>
    </row>
    <row r="86" spans="1:35">
      <c r="A86" s="349" t="s">
        <v>821</v>
      </c>
      <c r="B86" s="349"/>
      <c r="C86" s="349"/>
      <c r="E86" s="348" t="s">
        <v>3353</v>
      </c>
      <c r="F86" s="348"/>
      <c r="J86" s="348" t="s">
        <v>2566</v>
      </c>
    </row>
    <row r="87" spans="1:35" s="143" customFormat="1" ht="15.75" customHeight="1">
      <c r="C87" s="584"/>
      <c r="E87" s="585" t="s">
        <v>3356</v>
      </c>
      <c r="F87" s="584"/>
      <c r="I87" s="584"/>
      <c r="J87" s="585" t="s">
        <v>3355</v>
      </c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380"/>
      <c r="AE87" s="380"/>
      <c r="AF87" s="380"/>
      <c r="AG87" s="380"/>
      <c r="AH87" s="380"/>
      <c r="AI87" s="380"/>
    </row>
    <row r="88" spans="1:35" ht="16.5" customHeight="1">
      <c r="A88" s="62"/>
      <c r="F88" s="996"/>
    </row>
    <row r="89" spans="1:35" s="998" customFormat="1" ht="17.25" customHeight="1">
      <c r="A89" s="997"/>
      <c r="F89" s="996">
        <v>4000</v>
      </c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380"/>
      <c r="AE89" s="380"/>
      <c r="AF89" s="380"/>
      <c r="AG89" s="380"/>
      <c r="AH89" s="380"/>
      <c r="AI89" s="380"/>
    </row>
    <row r="90" spans="1:35" ht="17.25" customHeight="1">
      <c r="F90" s="996">
        <v>6000</v>
      </c>
    </row>
    <row r="91" spans="1:35" ht="17.25" customHeight="1">
      <c r="F91" s="996">
        <v>1700</v>
      </c>
    </row>
    <row r="92" spans="1:35" ht="17.25" customHeight="1">
      <c r="F92" s="996">
        <v>1500</v>
      </c>
    </row>
    <row r="93" spans="1:35" ht="17.25" customHeight="1">
      <c r="F93" s="996">
        <v>12500</v>
      </c>
    </row>
    <row r="94" spans="1:35" ht="17.25" customHeight="1">
      <c r="F94" s="996">
        <v>2000</v>
      </c>
    </row>
    <row r="95" spans="1:35" ht="17.25" customHeight="1">
      <c r="F95" s="996">
        <v>15000</v>
      </c>
    </row>
    <row r="96" spans="1:35" ht="17.25" customHeight="1">
      <c r="F96" s="996">
        <v>10000</v>
      </c>
    </row>
    <row r="97" spans="6:6" ht="17.25" customHeight="1">
      <c r="F97" s="996">
        <v>8000</v>
      </c>
    </row>
    <row r="98" spans="6:6" ht="17.25" customHeight="1">
      <c r="F98" s="996">
        <v>8300</v>
      </c>
    </row>
    <row r="99" spans="6:6" ht="17.25" customHeight="1">
      <c r="F99" s="996">
        <f>SUM(F89:F98)</f>
        <v>69000</v>
      </c>
    </row>
  </sheetData>
  <mergeCells count="10">
    <mergeCell ref="R10:AC10"/>
    <mergeCell ref="AD10:AI10"/>
    <mergeCell ref="B84:D84"/>
    <mergeCell ref="F10:F11"/>
    <mergeCell ref="A1:Q1"/>
    <mergeCell ref="A82:D82"/>
    <mergeCell ref="A10:A11"/>
    <mergeCell ref="B10:C10"/>
    <mergeCell ref="D10:D11"/>
    <mergeCell ref="E10:E11"/>
  </mergeCells>
  <pageMargins left="0.68287037037037035" right="0.23622047244094491" top="0.42708333333333331" bottom="0.32291666666666669" header="0.31496062992125984" footer="0.31496062992125984"/>
  <pageSetup paperSize="9" orientation="landscape" horizontalDpi="4294967293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FF00"/>
  </sheetPr>
  <dimension ref="A1:AI60"/>
  <sheetViews>
    <sheetView view="pageLayout" topLeftCell="A40" zoomScaleNormal="110" workbookViewId="0">
      <selection activeCell="K42" sqref="K42"/>
    </sheetView>
  </sheetViews>
  <sheetFormatPr defaultColWidth="9.125" defaultRowHeight="16.5" customHeight="1"/>
  <cols>
    <col min="1" max="1" width="42.625" style="1020" customWidth="1"/>
    <col min="2" max="3" width="43.5" style="1012" hidden="1" customWidth="1"/>
    <col min="4" max="4" width="9.125" style="1012" customWidth="1"/>
    <col min="5" max="5" width="16.375" style="1012" customWidth="1"/>
    <col min="6" max="6" width="10.375" style="1012" customWidth="1"/>
    <col min="7" max="7" width="5.25" style="1012" customWidth="1"/>
    <col min="8" max="8" width="5" style="1012" customWidth="1"/>
    <col min="9" max="9" width="4.5" style="1012" customWidth="1"/>
    <col min="10" max="10" width="5.125" style="1012" customWidth="1"/>
    <col min="11" max="11" width="5.75" style="1012" customWidth="1"/>
    <col min="12" max="12" width="4.875" style="1012" hidden="1" customWidth="1"/>
    <col min="13" max="13" width="4.375" style="1012" hidden="1" customWidth="1"/>
    <col min="14" max="14" width="6.125" style="1012" customWidth="1"/>
    <col min="15" max="15" width="4.75" style="1012" customWidth="1"/>
    <col min="16" max="16" width="5.375" style="1012" customWidth="1"/>
    <col min="17" max="17" width="7.875" style="1012" customWidth="1"/>
    <col min="18" max="29" width="3.875" style="587" customWidth="1"/>
    <col min="30" max="33" width="16.375" style="380" customWidth="1"/>
    <col min="34" max="35" width="9.125" style="380"/>
    <col min="36" max="16384" width="9.125" style="1012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s="451" customFormat="1" ht="16.5" customHeight="1">
      <c r="A2" s="999" t="s">
        <v>0</v>
      </c>
      <c r="C2" s="1000"/>
      <c r="D2" s="1001" t="s">
        <v>228</v>
      </c>
      <c r="E2" s="1001"/>
      <c r="F2" s="1001"/>
      <c r="G2" s="1001"/>
      <c r="H2" s="1001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8"/>
      <c r="AE2" s="588"/>
      <c r="AF2" s="588"/>
      <c r="AG2" s="588"/>
      <c r="AH2" s="588"/>
      <c r="AI2" s="588"/>
    </row>
    <row r="3" spans="1:35" s="451" customFormat="1" ht="16.5" customHeight="1">
      <c r="A3" s="999" t="s">
        <v>2</v>
      </c>
      <c r="C3" s="1002"/>
      <c r="D3" s="1001" t="s">
        <v>229</v>
      </c>
      <c r="F3" s="1001"/>
      <c r="G3" s="1001"/>
      <c r="H3" s="1001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8"/>
      <c r="AE3" s="588"/>
      <c r="AF3" s="588"/>
      <c r="AG3" s="588"/>
      <c r="AH3" s="588"/>
      <c r="AI3" s="588"/>
    </row>
    <row r="4" spans="1:35" s="451" customFormat="1" ht="16.5" customHeight="1">
      <c r="A4" s="999" t="s">
        <v>4</v>
      </c>
      <c r="C4" s="1003"/>
      <c r="D4" s="798" t="s">
        <v>1117</v>
      </c>
      <c r="E4" s="982"/>
      <c r="F4" s="798"/>
      <c r="G4" s="798" t="s">
        <v>1119</v>
      </c>
      <c r="H4" s="979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8"/>
      <c r="AE4" s="588"/>
      <c r="AF4" s="588"/>
      <c r="AG4" s="588"/>
      <c r="AH4" s="588"/>
      <c r="AI4" s="588"/>
    </row>
    <row r="5" spans="1:35" s="451" customFormat="1" ht="16.5" customHeight="1">
      <c r="A5" s="999" t="s">
        <v>7</v>
      </c>
      <c r="C5" s="1002"/>
      <c r="D5" s="143" t="s">
        <v>230</v>
      </c>
      <c r="E5" s="982"/>
      <c r="F5" s="62"/>
      <c r="G5" s="979"/>
      <c r="H5" s="979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380"/>
      <c r="AE5" s="380"/>
      <c r="AF5" s="380"/>
      <c r="AG5" s="380"/>
      <c r="AH5" s="380"/>
      <c r="AI5" s="380"/>
    </row>
    <row r="6" spans="1:35" s="451" customFormat="1" ht="16.5" customHeight="1">
      <c r="A6" s="1004" t="s">
        <v>9</v>
      </c>
      <c r="C6" s="1000"/>
      <c r="D6" s="593" t="s">
        <v>17</v>
      </c>
      <c r="E6" s="243" t="s">
        <v>1814</v>
      </c>
      <c r="F6" s="1001"/>
      <c r="G6" s="1001"/>
      <c r="H6" s="1001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380"/>
      <c r="AE6" s="380"/>
      <c r="AF6" s="380"/>
      <c r="AG6" s="380"/>
      <c r="AH6" s="380"/>
      <c r="AI6" s="380"/>
    </row>
    <row r="7" spans="1:35" s="451" customFormat="1" ht="16.5" customHeight="1">
      <c r="A7" s="1004"/>
      <c r="C7" s="1000"/>
      <c r="D7" s="593" t="s">
        <v>18</v>
      </c>
      <c r="E7" s="1005" t="s">
        <v>1818</v>
      </c>
      <c r="F7" s="1001"/>
      <c r="G7" s="1001"/>
      <c r="H7" s="1001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380"/>
      <c r="AE7" s="380"/>
      <c r="AF7" s="380"/>
      <c r="AG7" s="380"/>
      <c r="AH7" s="380"/>
      <c r="AI7" s="380"/>
    </row>
    <row r="8" spans="1:35" s="451" customFormat="1" ht="16.5" customHeight="1">
      <c r="A8" s="1004"/>
      <c r="C8" s="1000"/>
      <c r="E8" s="1005" t="s">
        <v>1817</v>
      </c>
      <c r="F8" s="1001"/>
      <c r="G8" s="1001"/>
      <c r="H8" s="1001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380"/>
      <c r="AE8" s="380"/>
      <c r="AF8" s="380"/>
      <c r="AG8" s="380"/>
      <c r="AH8" s="380"/>
      <c r="AI8" s="380"/>
    </row>
    <row r="9" spans="1:35" s="451" customFormat="1" ht="16.5" customHeight="1">
      <c r="A9" s="999" t="s">
        <v>11</v>
      </c>
      <c r="C9" s="1002"/>
      <c r="D9" s="731" t="s">
        <v>2439</v>
      </c>
      <c r="E9" s="1001"/>
      <c r="F9" s="1006"/>
      <c r="G9" s="1006"/>
      <c r="H9" s="1006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380"/>
      <c r="AE9" s="380"/>
      <c r="AF9" s="380"/>
      <c r="AG9" s="380"/>
      <c r="AH9" s="380"/>
      <c r="AI9" s="380"/>
    </row>
    <row r="10" spans="1:35" s="451" customFormat="1" ht="16.5" customHeight="1">
      <c r="A10" s="2027" t="s">
        <v>12</v>
      </c>
      <c r="B10" s="1940" t="s">
        <v>13</v>
      </c>
      <c r="C10" s="1940"/>
      <c r="D10" s="2029" t="s">
        <v>14</v>
      </c>
      <c r="E10" s="1940" t="s">
        <v>15</v>
      </c>
      <c r="F10" s="1940" t="s">
        <v>16</v>
      </c>
      <c r="G10" s="1017"/>
      <c r="H10" s="1017"/>
      <c r="I10" s="1018"/>
      <c r="J10" s="1018"/>
      <c r="K10" s="1018"/>
      <c r="L10" s="1018" t="s">
        <v>959</v>
      </c>
      <c r="M10" s="1018"/>
      <c r="N10" s="1018"/>
      <c r="O10" s="1018"/>
      <c r="P10" s="1018"/>
      <c r="Q10" s="1018"/>
      <c r="R10" s="1935" t="s">
        <v>3361</v>
      </c>
      <c r="S10" s="1935"/>
      <c r="T10" s="1935"/>
      <c r="U10" s="1935"/>
      <c r="V10" s="1935"/>
      <c r="W10" s="1935"/>
      <c r="X10" s="1935"/>
      <c r="Y10" s="1935"/>
      <c r="Z10" s="1935"/>
      <c r="AA10" s="1935"/>
      <c r="AB10" s="1935"/>
      <c r="AC10" s="1935"/>
      <c r="AD10" s="1936" t="s">
        <v>1934</v>
      </c>
      <c r="AE10" s="1936"/>
      <c r="AF10" s="1936"/>
      <c r="AG10" s="1936"/>
      <c r="AH10" s="1936"/>
      <c r="AI10" s="1936"/>
    </row>
    <row r="11" spans="1:35" s="451" customFormat="1" ht="16.5" customHeight="1">
      <c r="A11" s="2028"/>
      <c r="B11" s="708" t="s">
        <v>17</v>
      </c>
      <c r="C11" s="708" t="s">
        <v>18</v>
      </c>
      <c r="D11" s="2012"/>
      <c r="E11" s="1940"/>
      <c r="F11" s="1940"/>
      <c r="G11" s="600" t="s">
        <v>3567</v>
      </c>
      <c r="H11" s="386" t="s">
        <v>997</v>
      </c>
      <c r="I11" s="386" t="s">
        <v>3284</v>
      </c>
      <c r="J11" s="387" t="s">
        <v>998</v>
      </c>
      <c r="K11" s="387" t="s">
        <v>3285</v>
      </c>
      <c r="L11" s="387" t="s">
        <v>960</v>
      </c>
      <c r="M11" s="387" t="s">
        <v>961</v>
      </c>
      <c r="N11" s="387" t="s">
        <v>22</v>
      </c>
      <c r="O11" s="387" t="s">
        <v>501</v>
      </c>
      <c r="P11" s="388" t="s">
        <v>1933</v>
      </c>
      <c r="Q11" s="387" t="s">
        <v>872</v>
      </c>
      <c r="R11" s="601" t="s">
        <v>434</v>
      </c>
      <c r="S11" s="565" t="s">
        <v>437</v>
      </c>
      <c r="T11" s="565" t="s">
        <v>3358</v>
      </c>
      <c r="U11" s="565" t="s">
        <v>1249</v>
      </c>
      <c r="V11" s="565" t="s">
        <v>3359</v>
      </c>
      <c r="W11" s="565" t="s">
        <v>440</v>
      </c>
      <c r="X11" s="565" t="s">
        <v>447</v>
      </c>
      <c r="Y11" s="602" t="s">
        <v>449</v>
      </c>
      <c r="Z11" s="602" t="s">
        <v>442</v>
      </c>
      <c r="AA11" s="602" t="s">
        <v>443</v>
      </c>
      <c r="AB11" s="602" t="s">
        <v>428</v>
      </c>
      <c r="AC11" s="602" t="s">
        <v>3360</v>
      </c>
      <c r="AD11" s="565" t="s">
        <v>2560</v>
      </c>
      <c r="AE11" s="565" t="s">
        <v>2561</v>
      </c>
      <c r="AF11" s="565" t="s">
        <v>2562</v>
      </c>
      <c r="AG11" s="565" t="s">
        <v>2563</v>
      </c>
      <c r="AH11" s="601" t="s">
        <v>872</v>
      </c>
      <c r="AI11" s="565" t="s">
        <v>1935</v>
      </c>
    </row>
    <row r="12" spans="1:35" s="129" customFormat="1" ht="16.5" customHeight="1">
      <c r="A12" s="1007" t="s">
        <v>3694</v>
      </c>
      <c r="B12" s="711"/>
      <c r="C12" s="711"/>
      <c r="D12" s="710"/>
      <c r="E12" s="711"/>
      <c r="F12" s="711"/>
      <c r="G12" s="711"/>
      <c r="H12" s="711"/>
      <c r="I12" s="216">
        <v>0</v>
      </c>
      <c r="J12" s="216"/>
      <c r="K12" s="216"/>
      <c r="L12" s="216"/>
      <c r="M12" s="216"/>
      <c r="N12" s="216"/>
      <c r="O12" s="216"/>
      <c r="P12" s="216"/>
      <c r="Q12" s="216">
        <f>SUM(G12:P12)</f>
        <v>0</v>
      </c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</row>
    <row r="13" spans="1:35" s="129" customFormat="1" ht="16.5" customHeight="1">
      <c r="A13" s="1008" t="s">
        <v>2453</v>
      </c>
      <c r="B13" s="711"/>
      <c r="C13" s="711"/>
      <c r="D13" s="710"/>
      <c r="E13" s="711"/>
      <c r="F13" s="711"/>
      <c r="G13" s="711"/>
      <c r="H13" s="711"/>
      <c r="I13" s="216"/>
      <c r="J13" s="216"/>
      <c r="K13" s="216"/>
      <c r="L13" s="216"/>
      <c r="M13" s="216"/>
      <c r="N13" s="216"/>
      <c r="O13" s="216"/>
      <c r="P13" s="216"/>
      <c r="Q13" s="216">
        <f t="shared" ref="Q13:Q53" si="0">SUM(G13:P13)</f>
        <v>0</v>
      </c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</row>
    <row r="14" spans="1:35" s="129" customFormat="1" ht="16.5" customHeight="1">
      <c r="A14" s="169" t="s">
        <v>2453</v>
      </c>
      <c r="B14" s="739"/>
      <c r="C14" s="739"/>
      <c r="D14" s="742" t="s">
        <v>2761</v>
      </c>
      <c r="E14" s="739" t="s">
        <v>2555</v>
      </c>
      <c r="F14" s="739" t="s">
        <v>2762</v>
      </c>
      <c r="G14" s="739"/>
      <c r="H14" s="739"/>
      <c r="I14" s="216"/>
      <c r="J14" s="216"/>
      <c r="K14" s="216"/>
      <c r="L14" s="216"/>
      <c r="M14" s="216"/>
      <c r="N14" s="216"/>
      <c r="O14" s="216"/>
      <c r="P14" s="216"/>
      <c r="Q14" s="216">
        <f t="shared" si="0"/>
        <v>0</v>
      </c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</row>
    <row r="15" spans="1:35" s="129" customFormat="1" ht="16.5" customHeight="1">
      <c r="A15" s="169" t="s">
        <v>2763</v>
      </c>
      <c r="B15" s="739"/>
      <c r="C15" s="739"/>
      <c r="D15" s="742"/>
      <c r="E15" s="739"/>
      <c r="F15" s="739" t="s">
        <v>2764</v>
      </c>
      <c r="G15" s="739"/>
      <c r="H15" s="739"/>
      <c r="I15" s="216"/>
      <c r="J15" s="216"/>
      <c r="K15" s="216"/>
      <c r="L15" s="216"/>
      <c r="M15" s="216"/>
      <c r="N15" s="216"/>
      <c r="O15" s="216"/>
      <c r="P15" s="216"/>
      <c r="Q15" s="216">
        <f t="shared" si="0"/>
        <v>0</v>
      </c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4"/>
      <c r="AE15" s="604"/>
      <c r="AF15" s="604"/>
      <c r="AG15" s="604"/>
      <c r="AH15" s="604"/>
      <c r="AI15" s="604"/>
    </row>
    <row r="16" spans="1:35" s="129" customFormat="1" ht="16.5" customHeight="1">
      <c r="A16" s="169" t="s">
        <v>2765</v>
      </c>
      <c r="B16" s="739"/>
      <c r="C16" s="739"/>
      <c r="D16" s="742"/>
      <c r="E16" s="739"/>
      <c r="F16" s="739" t="s">
        <v>2766</v>
      </c>
      <c r="G16" s="739"/>
      <c r="H16" s="739"/>
      <c r="I16" s="216"/>
      <c r="J16" s="216"/>
      <c r="K16" s="216"/>
      <c r="L16" s="216"/>
      <c r="M16" s="216"/>
      <c r="N16" s="216"/>
      <c r="O16" s="216"/>
      <c r="P16" s="216"/>
      <c r="Q16" s="216">
        <f t="shared" si="0"/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s="129" customFormat="1" ht="16.5" customHeight="1">
      <c r="A17" s="216" t="s">
        <v>2767</v>
      </c>
      <c r="B17" s="711"/>
      <c r="C17" s="711"/>
      <c r="D17" s="710"/>
      <c r="E17" s="711"/>
      <c r="F17" s="711"/>
      <c r="G17" s="711"/>
      <c r="H17" s="711"/>
      <c r="I17" s="216"/>
      <c r="J17" s="216"/>
      <c r="K17" s="216"/>
      <c r="L17" s="216"/>
      <c r="M17" s="216"/>
      <c r="N17" s="216"/>
      <c r="O17" s="216"/>
      <c r="P17" s="216"/>
      <c r="Q17" s="216">
        <f t="shared" si="0"/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s="129" customFormat="1" ht="16.5" customHeight="1">
      <c r="A18" s="1008" t="s">
        <v>2454</v>
      </c>
      <c r="B18" s="711"/>
      <c r="C18" s="711"/>
      <c r="D18" s="710"/>
      <c r="E18" s="711"/>
      <c r="F18" s="711"/>
      <c r="G18" s="711"/>
      <c r="H18" s="711"/>
      <c r="I18" s="216"/>
      <c r="J18" s="216"/>
      <c r="K18" s="216"/>
      <c r="L18" s="216"/>
      <c r="M18" s="216"/>
      <c r="N18" s="216"/>
      <c r="O18" s="216"/>
      <c r="P18" s="216"/>
      <c r="Q18" s="216">
        <f t="shared" si="0"/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s="129" customFormat="1" ht="16.5" customHeight="1">
      <c r="A19" s="169" t="s">
        <v>2768</v>
      </c>
      <c r="B19" s="711"/>
      <c r="C19" s="711"/>
      <c r="D19" s="710"/>
      <c r="E19" s="711"/>
      <c r="F19" s="711"/>
      <c r="G19" s="711"/>
      <c r="H19" s="711"/>
      <c r="I19" s="216"/>
      <c r="J19" s="216"/>
      <c r="K19" s="216"/>
      <c r="L19" s="216"/>
      <c r="M19" s="216"/>
      <c r="N19" s="216"/>
      <c r="O19" s="216"/>
      <c r="P19" s="216"/>
      <c r="Q19" s="216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s="129" customFormat="1" ht="16.5" customHeight="1">
      <c r="A20" s="169" t="s">
        <v>2769</v>
      </c>
      <c r="B20" s="711"/>
      <c r="C20" s="711"/>
      <c r="D20" s="710"/>
      <c r="E20" s="711"/>
      <c r="F20" s="711"/>
      <c r="G20" s="711"/>
      <c r="H20" s="711"/>
      <c r="I20" s="216"/>
      <c r="J20" s="216"/>
      <c r="K20" s="216"/>
      <c r="L20" s="216"/>
      <c r="M20" s="216"/>
      <c r="N20" s="216"/>
      <c r="O20" s="216"/>
      <c r="P20" s="216"/>
      <c r="Q20" s="216">
        <f t="shared" si="0"/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s="129" customFormat="1" ht="16.5" customHeight="1">
      <c r="A21" s="1008" t="s">
        <v>2319</v>
      </c>
      <c r="B21" s="711"/>
      <c r="C21" s="711"/>
      <c r="D21" s="710"/>
      <c r="E21" s="711"/>
      <c r="F21" s="711"/>
      <c r="G21" s="711"/>
      <c r="H21" s="711"/>
      <c r="I21" s="216"/>
      <c r="J21" s="216"/>
      <c r="K21" s="216"/>
      <c r="L21" s="216"/>
      <c r="M21" s="216"/>
      <c r="N21" s="216"/>
      <c r="O21" s="216"/>
      <c r="P21" s="216"/>
      <c r="Q21" s="216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s="1011" customFormat="1" ht="16.5" customHeight="1">
      <c r="A22" s="1009" t="s">
        <v>2441</v>
      </c>
      <c r="B22" s="711"/>
      <c r="C22" s="711"/>
      <c r="D22" s="710"/>
      <c r="E22" s="1010" t="s">
        <v>1243</v>
      </c>
      <c r="F22" s="711"/>
      <c r="G22" s="711"/>
      <c r="H22" s="711"/>
      <c r="I22" s="216"/>
      <c r="J22" s="216"/>
      <c r="K22" s="216"/>
      <c r="L22" s="216"/>
      <c r="M22" s="216"/>
      <c r="N22" s="216"/>
      <c r="O22" s="216"/>
      <c r="P22" s="216"/>
      <c r="Q22" s="216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4"/>
      <c r="AE22" s="604"/>
      <c r="AF22" s="604"/>
      <c r="AG22" s="604"/>
      <c r="AH22" s="604"/>
      <c r="AI22" s="604"/>
    </row>
    <row r="23" spans="1:35" ht="16.5" customHeight="1">
      <c r="A23" s="255" t="s">
        <v>2442</v>
      </c>
      <c r="B23" s="347" t="s">
        <v>1240</v>
      </c>
      <c r="C23" s="347" t="s">
        <v>1241</v>
      </c>
      <c r="D23" s="650" t="s">
        <v>1242</v>
      </c>
      <c r="E23" s="347"/>
      <c r="F23" s="347" t="s">
        <v>1236</v>
      </c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216">
        <f t="shared" si="0"/>
        <v>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ht="16.5" customHeight="1">
      <c r="A24" s="255" t="s">
        <v>2455</v>
      </c>
      <c r="B24" s="347" t="s">
        <v>461</v>
      </c>
      <c r="C24" s="347" t="s">
        <v>1244</v>
      </c>
      <c r="D24" s="650" t="s">
        <v>437</v>
      </c>
      <c r="E24" s="1016" t="s">
        <v>1245</v>
      </c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216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ht="16.5" customHeight="1">
      <c r="A25" s="255" t="s">
        <v>2685</v>
      </c>
      <c r="B25" s="347" t="s">
        <v>463</v>
      </c>
      <c r="C25" s="347"/>
      <c r="D25" s="650"/>
      <c r="E25" s="1016" t="s">
        <v>1247</v>
      </c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216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ht="16.5" customHeight="1">
      <c r="A26" s="255" t="s">
        <v>2443</v>
      </c>
      <c r="B26" s="347"/>
      <c r="C26" s="347"/>
      <c r="D26" s="650"/>
      <c r="E26" s="1016" t="s">
        <v>1248</v>
      </c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216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</row>
    <row r="27" spans="1:35" ht="16.5" customHeight="1">
      <c r="A27" s="255" t="s">
        <v>2444</v>
      </c>
      <c r="B27" s="715" t="s">
        <v>1237</v>
      </c>
      <c r="C27" s="347"/>
      <c r="D27" s="650" t="s">
        <v>1246</v>
      </c>
      <c r="E27" s="1016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216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ht="16.5" customHeight="1">
      <c r="A28" s="255" t="s">
        <v>2445</v>
      </c>
      <c r="B28" s="715" t="s">
        <v>1238</v>
      </c>
      <c r="C28" s="347"/>
      <c r="D28" s="650" t="s">
        <v>437</v>
      </c>
      <c r="E28" s="1016" t="s">
        <v>1251</v>
      </c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216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ht="16.5" customHeight="1">
      <c r="A29" s="255" t="s">
        <v>2446</v>
      </c>
      <c r="B29" s="1013" t="s">
        <v>1239</v>
      </c>
      <c r="C29" s="347"/>
      <c r="D29" s="650" t="s">
        <v>1249</v>
      </c>
      <c r="E29" s="1016" t="s">
        <v>1252</v>
      </c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216">
        <f t="shared" si="0"/>
        <v>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ht="16.5" customHeight="1">
      <c r="A30" s="255" t="s">
        <v>2447</v>
      </c>
      <c r="B30" s="347"/>
      <c r="C30" s="540" t="s">
        <v>1250</v>
      </c>
      <c r="D30" s="650" t="s">
        <v>1249</v>
      </c>
      <c r="E30" s="1016" t="s">
        <v>1253</v>
      </c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216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571"/>
      <c r="AE30" s="571"/>
      <c r="AF30" s="571"/>
      <c r="AG30" s="571"/>
      <c r="AH30" s="571">
        <f>SUM(AH15:AH29)</f>
        <v>0</v>
      </c>
      <c r="AI30" s="571"/>
    </row>
    <row r="31" spans="1:35" ht="16.5" customHeight="1">
      <c r="A31" s="255" t="s">
        <v>2450</v>
      </c>
      <c r="B31" s="347"/>
      <c r="C31" s="540"/>
      <c r="D31" s="650"/>
      <c r="E31" s="1016" t="s">
        <v>1254</v>
      </c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216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214"/>
      <c r="AE31" s="214"/>
      <c r="AF31" s="214"/>
      <c r="AG31" s="214"/>
      <c r="AH31" s="214"/>
      <c r="AI31" s="214"/>
    </row>
    <row r="32" spans="1:35" ht="16.5" customHeight="1">
      <c r="A32" s="255"/>
      <c r="B32" s="347"/>
      <c r="C32" s="347"/>
      <c r="D32" s="650" t="s">
        <v>443</v>
      </c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216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ht="16.5" customHeight="1">
      <c r="A33" s="255" t="s">
        <v>2452</v>
      </c>
      <c r="B33" s="347"/>
      <c r="C33" s="347"/>
      <c r="D33" s="650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216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</row>
    <row r="34" spans="1:35" ht="16.5" customHeight="1">
      <c r="A34" s="1014" t="s">
        <v>2440</v>
      </c>
      <c r="B34" s="347"/>
      <c r="C34" s="347"/>
      <c r="D34" s="650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216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216"/>
      <c r="AE34" s="216"/>
      <c r="AF34" s="216"/>
      <c r="AG34" s="216"/>
      <c r="AH34" s="216"/>
      <c r="AI34" s="216"/>
    </row>
    <row r="35" spans="1:35" s="451" customFormat="1" ht="16.5" customHeight="1">
      <c r="A35" s="1015" t="s">
        <v>2451</v>
      </c>
      <c r="B35" s="347" t="s">
        <v>2592</v>
      </c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216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223"/>
      <c r="AE35" s="223"/>
      <c r="AF35" s="223"/>
      <c r="AG35" s="223"/>
      <c r="AH35" s="223"/>
      <c r="AI35" s="223"/>
    </row>
    <row r="36" spans="1:35" s="451" customFormat="1" ht="16.5" customHeight="1">
      <c r="A36" s="1015" t="s">
        <v>3524</v>
      </c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216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223"/>
      <c r="AE36" s="223"/>
      <c r="AF36" s="223"/>
      <c r="AG36" s="223"/>
      <c r="AH36" s="223"/>
      <c r="AI36" s="223"/>
    </row>
    <row r="37" spans="1:35" s="451" customFormat="1" ht="16.5" customHeight="1">
      <c r="A37" s="255" t="s">
        <v>2457</v>
      </c>
      <c r="B37" s="347"/>
      <c r="C37" s="347"/>
      <c r="D37" s="347"/>
      <c r="E37" s="347" t="s">
        <v>1474</v>
      </c>
      <c r="F37" s="347" t="s">
        <v>244</v>
      </c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216">
        <f t="shared" si="0"/>
        <v>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223"/>
      <c r="AE37" s="223"/>
      <c r="AF37" s="223"/>
      <c r="AG37" s="223"/>
      <c r="AH37" s="223"/>
      <c r="AI37" s="223"/>
    </row>
    <row r="38" spans="1:35" s="451" customFormat="1" ht="16.5" customHeight="1">
      <c r="A38" s="255" t="s">
        <v>1476</v>
      </c>
      <c r="B38" s="347"/>
      <c r="C38" s="347"/>
      <c r="D38" s="347"/>
      <c r="E38" s="347" t="s">
        <v>1475</v>
      </c>
      <c r="F38" s="347"/>
      <c r="G38" s="347"/>
      <c r="I38" s="347"/>
      <c r="J38" s="347"/>
      <c r="K38" s="347">
        <f>60*3*225</f>
        <v>40500</v>
      </c>
      <c r="L38" s="347"/>
      <c r="M38" s="347"/>
      <c r="N38" s="347"/>
      <c r="P38" s="347"/>
      <c r="Q38" s="216">
        <f t="shared" si="0"/>
        <v>40500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223"/>
      <c r="AE38" s="223"/>
      <c r="AF38" s="223"/>
      <c r="AG38" s="223"/>
      <c r="AH38" s="223"/>
      <c r="AI38" s="223"/>
    </row>
    <row r="39" spans="1:35" s="451" customFormat="1" ht="16.5" customHeight="1">
      <c r="A39" s="255" t="s">
        <v>1477</v>
      </c>
      <c r="B39" s="347"/>
      <c r="C39" s="347"/>
      <c r="D39" s="347"/>
      <c r="E39" s="347" t="s">
        <v>1484</v>
      </c>
      <c r="F39" s="347"/>
      <c r="G39" s="347"/>
      <c r="I39" s="347"/>
      <c r="J39" s="347"/>
      <c r="K39" s="347"/>
      <c r="L39" s="347"/>
      <c r="M39" s="347"/>
      <c r="N39" s="347"/>
      <c r="P39" s="347"/>
      <c r="Q39" s="216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223"/>
      <c r="AE39" s="223"/>
      <c r="AF39" s="223"/>
      <c r="AG39" s="223"/>
      <c r="AH39" s="223"/>
      <c r="AI39" s="223"/>
    </row>
    <row r="40" spans="1:35" s="451" customFormat="1" ht="16.5" customHeight="1">
      <c r="A40" s="255" t="s">
        <v>1479</v>
      </c>
      <c r="B40" s="347"/>
      <c r="C40" s="347"/>
      <c r="D40" s="347"/>
      <c r="E40" s="347" t="s">
        <v>1478</v>
      </c>
      <c r="F40" s="347"/>
      <c r="G40" s="347"/>
      <c r="I40" s="347"/>
      <c r="J40" s="347"/>
      <c r="K40" s="347"/>
      <c r="L40" s="347"/>
      <c r="M40" s="347"/>
      <c r="N40" s="347"/>
      <c r="P40" s="347"/>
      <c r="Q40" s="216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223"/>
      <c r="AE40" s="223"/>
      <c r="AF40" s="223"/>
      <c r="AG40" s="223"/>
      <c r="AH40" s="223"/>
      <c r="AI40" s="223"/>
    </row>
    <row r="41" spans="1:35" s="451" customFormat="1" ht="16.5" customHeight="1">
      <c r="A41" s="255" t="s">
        <v>2458</v>
      </c>
      <c r="B41" s="347"/>
      <c r="C41" s="347"/>
      <c r="D41" s="347"/>
      <c r="E41" s="347" t="s">
        <v>1480</v>
      </c>
      <c r="F41" s="347"/>
      <c r="G41" s="347"/>
      <c r="I41" s="347"/>
      <c r="J41" s="347"/>
      <c r="K41" s="347">
        <v>15000</v>
      </c>
      <c r="L41" s="347"/>
      <c r="M41" s="347"/>
      <c r="N41" s="347"/>
      <c r="P41" s="347"/>
      <c r="Q41" s="216">
        <f t="shared" si="0"/>
        <v>15000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23"/>
      <c r="AE41" s="223"/>
      <c r="AF41" s="223"/>
      <c r="AG41" s="223"/>
      <c r="AH41" s="223"/>
      <c r="AI41" s="223"/>
    </row>
    <row r="42" spans="1:35" s="451" customFormat="1" ht="16.5" customHeight="1">
      <c r="A42" s="424"/>
      <c r="B42" s="347"/>
      <c r="C42" s="347"/>
      <c r="D42" s="347"/>
      <c r="E42" s="347" t="s">
        <v>1481</v>
      </c>
      <c r="F42" s="347"/>
      <c r="G42" s="347"/>
      <c r="I42" s="347"/>
      <c r="J42" s="347"/>
      <c r="K42" s="347">
        <v>3000</v>
      </c>
      <c r="L42" s="347"/>
      <c r="M42" s="347"/>
      <c r="N42" s="347"/>
      <c r="P42" s="347"/>
      <c r="Q42" s="216">
        <f t="shared" si="0"/>
        <v>3000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</row>
    <row r="43" spans="1:35" s="451" customFormat="1" ht="16.5" customHeight="1">
      <c r="A43" s="255"/>
      <c r="B43" s="347"/>
      <c r="C43" s="347"/>
      <c r="D43" s="347"/>
      <c r="E43" s="347" t="s">
        <v>1482</v>
      </c>
      <c r="F43" s="347"/>
      <c r="G43" s="347"/>
      <c r="I43" s="347"/>
      <c r="J43" s="347"/>
      <c r="K43" s="347">
        <v>6000</v>
      </c>
      <c r="L43" s="347"/>
      <c r="M43" s="347"/>
      <c r="N43" s="347"/>
      <c r="P43" s="347"/>
      <c r="Q43" s="216">
        <f t="shared" si="0"/>
        <v>6000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</row>
    <row r="44" spans="1:35" s="451" customFormat="1" ht="16.5" customHeight="1">
      <c r="A44" s="424"/>
      <c r="B44" s="347"/>
      <c r="C44" s="347"/>
      <c r="D44" s="347"/>
      <c r="E44" s="347" t="s">
        <v>1483</v>
      </c>
      <c r="F44" s="347"/>
      <c r="G44" s="347"/>
      <c r="I44" s="347"/>
      <c r="J44" s="347"/>
      <c r="K44" s="347">
        <v>6000</v>
      </c>
      <c r="L44" s="347"/>
      <c r="M44" s="347"/>
      <c r="N44" s="347"/>
      <c r="P44" s="347"/>
      <c r="Q44" s="216">
        <f t="shared" si="0"/>
        <v>6000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</row>
    <row r="45" spans="1:35" s="129" customFormat="1" ht="16.5" customHeight="1">
      <c r="A45" s="372" t="s">
        <v>2770</v>
      </c>
      <c r="B45" s="216"/>
      <c r="C45" s="216"/>
      <c r="D45" s="216" t="s">
        <v>232</v>
      </c>
      <c r="E45" s="165"/>
      <c r="F45" s="739" t="s">
        <v>2762</v>
      </c>
      <c r="G45" s="739"/>
      <c r="H45" s="739"/>
      <c r="I45" s="216"/>
      <c r="J45" s="216"/>
      <c r="K45" s="216"/>
      <c r="L45" s="216"/>
      <c r="M45" s="216"/>
      <c r="N45" s="216"/>
      <c r="O45" s="216"/>
      <c r="P45" s="216"/>
      <c r="Q45" s="216">
        <f t="shared" si="0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</row>
    <row r="46" spans="1:35" s="129" customFormat="1" ht="16.5" customHeight="1">
      <c r="A46" s="169" t="s">
        <v>2771</v>
      </c>
      <c r="B46" s="216"/>
      <c r="C46" s="216"/>
      <c r="D46" s="216"/>
      <c r="E46" s="165"/>
      <c r="F46" s="739" t="s">
        <v>2764</v>
      </c>
      <c r="G46" s="739"/>
      <c r="H46" s="739"/>
      <c r="I46" s="216"/>
      <c r="J46" s="216"/>
      <c r="K46" s="216"/>
      <c r="L46" s="216"/>
      <c r="M46" s="216"/>
      <c r="N46" s="216"/>
      <c r="O46" s="216"/>
      <c r="P46" s="216"/>
      <c r="Q46" s="216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</row>
    <row r="47" spans="1:35" s="129" customFormat="1" ht="16.5" customHeight="1">
      <c r="A47" s="169" t="s">
        <v>2772</v>
      </c>
      <c r="B47" s="216"/>
      <c r="C47" s="216"/>
      <c r="D47" s="216"/>
      <c r="E47" s="165"/>
      <c r="F47" s="739" t="s">
        <v>2766</v>
      </c>
      <c r="G47" s="739"/>
      <c r="H47" s="739"/>
      <c r="I47" s="216"/>
      <c r="J47" s="216"/>
      <c r="K47" s="216"/>
      <c r="L47" s="216"/>
      <c r="M47" s="216"/>
      <c r="N47" s="216"/>
      <c r="O47" s="216"/>
      <c r="P47" s="216"/>
      <c r="Q47" s="216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</row>
    <row r="48" spans="1:35" s="129" customFormat="1" ht="16.5" customHeight="1">
      <c r="A48" s="216" t="s">
        <v>2773</v>
      </c>
      <c r="B48" s="216"/>
      <c r="C48" s="216"/>
      <c r="D48" s="216"/>
      <c r="E48" s="165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>
        <f t="shared" si="0"/>
        <v>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</row>
    <row r="49" spans="1:35" s="1011" customFormat="1" ht="16.5" customHeight="1">
      <c r="A49" s="216" t="s">
        <v>2774</v>
      </c>
      <c r="B49" s="216"/>
      <c r="C49" s="216"/>
      <c r="D49" s="223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</row>
    <row r="50" spans="1:35" s="1011" customFormat="1" ht="16.5" customHeight="1">
      <c r="A50" s="384" t="s">
        <v>2456</v>
      </c>
      <c r="B50" s="216"/>
      <c r="C50" s="216"/>
      <c r="D50" s="223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</row>
    <row r="51" spans="1:35" s="1011" customFormat="1" ht="16.5" customHeight="1">
      <c r="A51" s="169" t="s">
        <v>2775</v>
      </c>
      <c r="B51" s="216"/>
      <c r="C51" s="216"/>
      <c r="D51" s="223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</row>
    <row r="52" spans="1:35" s="1011" customFormat="1" ht="16.5" customHeight="1">
      <c r="A52" s="169" t="s">
        <v>2776</v>
      </c>
      <c r="B52" s="216"/>
      <c r="C52" s="216"/>
      <c r="D52" s="223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</row>
    <row r="53" spans="1:35" s="1011" customFormat="1" ht="16.5" customHeight="1">
      <c r="A53" s="216" t="s">
        <v>2777</v>
      </c>
      <c r="B53" s="216"/>
      <c r="C53" s="216"/>
      <c r="D53" s="223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</row>
    <row r="54" spans="1:35" s="451" customFormat="1" ht="16.5" customHeight="1">
      <c r="A54" s="2026" t="s">
        <v>934</v>
      </c>
      <c r="B54" s="2026"/>
      <c r="C54" s="2026"/>
      <c r="D54" s="2026"/>
      <c r="E54" s="1019">
        <f>Q54</f>
        <v>70500</v>
      </c>
      <c r="F54" s="347"/>
      <c r="G54" s="347">
        <f t="shared" ref="G54:Q54" si="1">SUM(G12:G53)</f>
        <v>0</v>
      </c>
      <c r="H54" s="347">
        <f t="shared" si="1"/>
        <v>0</v>
      </c>
      <c r="I54" s="347">
        <f t="shared" si="1"/>
        <v>0</v>
      </c>
      <c r="J54" s="347">
        <f t="shared" si="1"/>
        <v>0</v>
      </c>
      <c r="K54" s="347">
        <f t="shared" si="1"/>
        <v>70500</v>
      </c>
      <c r="L54" s="347">
        <f t="shared" si="1"/>
        <v>0</v>
      </c>
      <c r="M54" s="347">
        <f t="shared" si="1"/>
        <v>0</v>
      </c>
      <c r="N54" s="347">
        <f t="shared" si="1"/>
        <v>0</v>
      </c>
      <c r="O54" s="347">
        <f t="shared" si="1"/>
        <v>0</v>
      </c>
      <c r="P54" s="347">
        <f t="shared" si="1"/>
        <v>0</v>
      </c>
      <c r="Q54" s="347">
        <f t="shared" si="1"/>
        <v>70500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223"/>
      <c r="AE54" s="223"/>
      <c r="AF54" s="223"/>
      <c r="AG54" s="223"/>
      <c r="AH54" s="223"/>
      <c r="AI54" s="223"/>
    </row>
    <row r="55" spans="1:35" s="129" customFormat="1" ht="16.5" customHeight="1">
      <c r="A55" s="1465"/>
      <c r="B55" s="1465"/>
      <c r="C55" s="1465"/>
      <c r="D55" s="1465"/>
      <c r="E55" s="1466"/>
      <c r="R55" s="703"/>
      <c r="S55" s="703"/>
      <c r="T55" s="703"/>
      <c r="U55" s="703"/>
      <c r="V55" s="703"/>
      <c r="W55" s="703"/>
      <c r="X55" s="703"/>
      <c r="Y55" s="703"/>
      <c r="Z55" s="703"/>
      <c r="AA55" s="703"/>
      <c r="AB55" s="703"/>
      <c r="AC55" s="703"/>
      <c r="AD55" s="380"/>
      <c r="AE55" s="380"/>
      <c r="AF55" s="380"/>
      <c r="AG55" s="380"/>
      <c r="AH55" s="380"/>
      <c r="AI55" s="380"/>
    </row>
    <row r="56" spans="1:35" s="452" customFormat="1" ht="16.5" customHeight="1">
      <c r="A56" s="637" t="s">
        <v>818</v>
      </c>
      <c r="B56" s="1934" t="s">
        <v>779</v>
      </c>
      <c r="C56" s="1934"/>
      <c r="D56" s="1934"/>
      <c r="F56" s="303"/>
      <c r="I56" s="303" t="s">
        <v>780</v>
      </c>
      <c r="J56" s="637"/>
      <c r="R56" s="587"/>
      <c r="S56" s="587"/>
      <c r="T56" s="587"/>
      <c r="U56" s="587"/>
      <c r="V56" s="587"/>
      <c r="W56" s="587"/>
      <c r="X56" s="587"/>
      <c r="Y56" s="587"/>
      <c r="Z56" s="587"/>
      <c r="AA56" s="587"/>
      <c r="AB56" s="587"/>
      <c r="AC56" s="587"/>
      <c r="AD56" s="380"/>
      <c r="AE56" s="380"/>
      <c r="AF56" s="380"/>
      <c r="AG56" s="380"/>
      <c r="AH56" s="380"/>
      <c r="AI56" s="380"/>
    </row>
    <row r="57" spans="1:35" s="452" customFormat="1" ht="16.5" customHeight="1">
      <c r="A57" s="638" t="s">
        <v>819</v>
      </c>
      <c r="B57" s="638"/>
      <c r="C57" s="638"/>
      <c r="E57" s="583" t="s">
        <v>3357</v>
      </c>
      <c r="F57" s="303"/>
      <c r="J57" s="303" t="s">
        <v>3354</v>
      </c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380"/>
      <c r="AE57" s="380"/>
      <c r="AF57" s="380"/>
      <c r="AG57" s="380"/>
      <c r="AH57" s="380"/>
      <c r="AI57" s="380"/>
    </row>
    <row r="58" spans="1:35" s="452" customFormat="1" ht="16.5" customHeight="1">
      <c r="A58" s="638" t="s">
        <v>821</v>
      </c>
      <c r="B58" s="638"/>
      <c r="C58" s="638"/>
      <c r="E58" s="303" t="s">
        <v>3353</v>
      </c>
      <c r="F58" s="303"/>
      <c r="J58" s="303" t="s">
        <v>2566</v>
      </c>
      <c r="R58" s="587"/>
      <c r="S58" s="587"/>
      <c r="T58" s="587"/>
      <c r="U58" s="587"/>
      <c r="V58" s="587"/>
      <c r="W58" s="587"/>
      <c r="X58" s="587"/>
      <c r="Y58" s="587"/>
      <c r="Z58" s="587"/>
      <c r="AA58" s="587"/>
      <c r="AB58" s="587"/>
      <c r="AC58" s="587"/>
      <c r="AD58" s="380"/>
      <c r="AE58" s="380"/>
      <c r="AF58" s="380"/>
      <c r="AG58" s="380"/>
      <c r="AH58" s="380"/>
      <c r="AI58" s="380"/>
    </row>
    <row r="59" spans="1:35" s="129" customFormat="1" ht="16.5" customHeight="1">
      <c r="C59" s="380"/>
      <c r="E59" s="145" t="s">
        <v>3356</v>
      </c>
      <c r="F59" s="380"/>
      <c r="I59" s="380"/>
      <c r="J59" s="145" t="s">
        <v>3355</v>
      </c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380"/>
      <c r="AE59" s="380"/>
      <c r="AF59" s="380"/>
      <c r="AG59" s="380"/>
      <c r="AH59" s="380"/>
      <c r="AI59" s="380"/>
    </row>
    <row r="60" spans="1:35" s="452" customFormat="1" ht="16.5" customHeight="1">
      <c r="R60" s="587"/>
      <c r="S60" s="587"/>
      <c r="T60" s="587"/>
      <c r="U60" s="587"/>
      <c r="V60" s="587"/>
      <c r="W60" s="587"/>
      <c r="X60" s="587"/>
      <c r="Y60" s="587"/>
      <c r="Z60" s="587"/>
      <c r="AA60" s="587"/>
      <c r="AB60" s="587"/>
      <c r="AC60" s="587"/>
      <c r="AD60" s="380"/>
      <c r="AE60" s="380"/>
      <c r="AF60" s="380"/>
      <c r="AG60" s="380"/>
      <c r="AH60" s="380"/>
      <c r="AI60" s="380"/>
    </row>
  </sheetData>
  <mergeCells count="10">
    <mergeCell ref="A1:O1"/>
    <mergeCell ref="R10:AC10"/>
    <mergeCell ref="AD10:AI10"/>
    <mergeCell ref="B56:D56"/>
    <mergeCell ref="A54:D54"/>
    <mergeCell ref="F10:F11"/>
    <mergeCell ref="A10:A11"/>
    <mergeCell ref="B10:C10"/>
    <mergeCell ref="D10:D11"/>
    <mergeCell ref="E10:E11"/>
  </mergeCells>
  <pageMargins left="0.6875" right="0.23622047244094491" top="0.51181102362204722" bottom="0.35433070866141736" header="0.31496062992125984" footer="0.31496062992125984"/>
  <pageSetup paperSize="9" orientation="landscape" horizontalDpi="4294967293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FF00"/>
  </sheetPr>
  <dimension ref="A1:AI79"/>
  <sheetViews>
    <sheetView view="pageLayout" topLeftCell="E53" zoomScale="110" zoomScaleNormal="110" zoomScalePageLayoutView="110" workbookViewId="0">
      <selection activeCell="W73" sqref="W73"/>
    </sheetView>
  </sheetViews>
  <sheetFormatPr defaultRowHeight="17.25"/>
  <cols>
    <col min="1" max="1" width="45.125" style="233" customWidth="1"/>
    <col min="2" max="3" width="27.875" style="71" hidden="1" customWidth="1"/>
    <col min="4" max="4" width="8.125" style="71" customWidth="1"/>
    <col min="5" max="5" width="16" style="233" customWidth="1"/>
    <col min="6" max="6" width="6.625" style="104" customWidth="1"/>
    <col min="7" max="8" width="3.25" style="104" customWidth="1"/>
    <col min="9" max="9" width="5.5" style="71" customWidth="1"/>
    <col min="10" max="10" width="4.25" style="71" customWidth="1"/>
    <col min="11" max="11" width="5.5" style="1590" customWidth="1"/>
    <col min="12" max="12" width="6" style="71" customWidth="1"/>
    <col min="13" max="13" width="3.625" style="71" customWidth="1"/>
    <col min="14" max="14" width="6.375" style="71" customWidth="1"/>
    <col min="15" max="15" width="4.125" style="71" customWidth="1"/>
    <col min="16" max="16" width="5.25" style="71" customWidth="1"/>
    <col min="17" max="17" width="5.625" style="72" customWidth="1"/>
    <col min="18" max="29" width="3.875" style="587" customWidth="1"/>
    <col min="30" max="33" width="16.375" style="380" customWidth="1"/>
    <col min="34" max="35" width="9" style="380"/>
    <col min="36" max="16384" width="9" style="71"/>
  </cols>
  <sheetData>
    <row r="1" spans="1:35" s="588" customFormat="1" ht="16.5" customHeight="1">
      <c r="A1" s="1983" t="s">
        <v>822</v>
      </c>
      <c r="B1" s="1983"/>
      <c r="C1" s="1983"/>
      <c r="D1" s="1983"/>
      <c r="E1" s="1983"/>
      <c r="F1" s="1983"/>
      <c r="G1" s="1983"/>
      <c r="H1" s="1983"/>
      <c r="I1" s="1983"/>
      <c r="J1" s="1983"/>
      <c r="K1" s="1983"/>
      <c r="L1" s="1983"/>
      <c r="M1" s="1983"/>
      <c r="N1" s="1983"/>
      <c r="O1" s="1983"/>
      <c r="P1" s="586"/>
      <c r="Q1" s="586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1:35" ht="15.75" customHeight="1">
      <c r="A2" s="1033" t="s">
        <v>0</v>
      </c>
      <c r="D2" s="241" t="s">
        <v>192</v>
      </c>
      <c r="E2" s="234"/>
      <c r="F2" s="240"/>
      <c r="G2" s="240"/>
      <c r="H2" s="240"/>
      <c r="I2" s="241"/>
      <c r="AD2" s="588"/>
      <c r="AE2" s="588"/>
      <c r="AF2" s="588"/>
      <c r="AG2" s="588"/>
      <c r="AH2" s="588"/>
      <c r="AI2" s="588"/>
    </row>
    <row r="3" spans="1:35" ht="15.75" customHeight="1">
      <c r="A3" s="1033" t="s">
        <v>2</v>
      </c>
      <c r="D3" s="241" t="s">
        <v>193</v>
      </c>
      <c r="E3" s="235"/>
      <c r="F3" s="240"/>
      <c r="G3" s="240"/>
      <c r="H3" s="240"/>
      <c r="I3" s="241"/>
      <c r="AD3" s="588"/>
      <c r="AE3" s="588"/>
      <c r="AF3" s="588"/>
      <c r="AG3" s="588"/>
      <c r="AH3" s="588"/>
      <c r="AI3" s="588"/>
    </row>
    <row r="4" spans="1:35" ht="15.75" customHeight="1">
      <c r="A4" s="1033" t="s">
        <v>4</v>
      </c>
      <c r="D4" s="235" t="s">
        <v>194</v>
      </c>
      <c r="E4" s="235"/>
      <c r="F4" s="235"/>
      <c r="G4" s="235"/>
      <c r="H4" s="235"/>
      <c r="I4" s="241"/>
      <c r="AD4" s="588"/>
      <c r="AE4" s="588"/>
      <c r="AF4" s="588"/>
      <c r="AG4" s="588"/>
      <c r="AH4" s="588"/>
      <c r="AI4" s="588"/>
    </row>
    <row r="5" spans="1:35" ht="15.75" customHeight="1">
      <c r="A5" s="1033" t="s">
        <v>7</v>
      </c>
      <c r="D5" s="241" t="s">
        <v>195</v>
      </c>
      <c r="E5" s="235"/>
      <c r="F5" s="241"/>
      <c r="G5" s="241"/>
      <c r="H5" s="241"/>
      <c r="I5" s="241"/>
    </row>
    <row r="6" spans="1:35" ht="15.75" customHeight="1">
      <c r="A6" s="1032" t="s">
        <v>9</v>
      </c>
      <c r="D6" s="240" t="s">
        <v>196</v>
      </c>
      <c r="E6" s="234"/>
      <c r="F6" s="240"/>
      <c r="G6" s="240"/>
      <c r="H6" s="240"/>
      <c r="I6" s="241"/>
    </row>
    <row r="7" spans="1:35" ht="15.75" customHeight="1">
      <c r="A7" s="1032"/>
      <c r="D7" s="240" t="s">
        <v>197</v>
      </c>
      <c r="E7" s="234"/>
      <c r="F7" s="240"/>
      <c r="G7" s="240"/>
      <c r="H7" s="240"/>
      <c r="I7" s="241"/>
    </row>
    <row r="8" spans="1:35" ht="15.75" customHeight="1">
      <c r="A8" s="1033" t="s">
        <v>11</v>
      </c>
      <c r="D8" s="235" t="s">
        <v>198</v>
      </c>
      <c r="E8" s="235"/>
      <c r="F8" s="241"/>
      <c r="G8" s="241"/>
      <c r="H8" s="241"/>
      <c r="I8" s="241"/>
    </row>
    <row r="9" spans="1:35" ht="15.75" customHeight="1">
      <c r="A9" s="1032" t="s">
        <v>9</v>
      </c>
      <c r="B9" s="303"/>
      <c r="C9" s="303"/>
      <c r="D9" s="1023" t="s">
        <v>17</v>
      </c>
      <c r="E9" s="234" t="s">
        <v>3528</v>
      </c>
      <c r="F9" s="240"/>
      <c r="G9" s="240"/>
      <c r="H9" s="240"/>
      <c r="I9" s="241"/>
      <c r="J9" s="303"/>
      <c r="K9" s="331"/>
      <c r="L9" s="303"/>
      <c r="M9" s="303"/>
    </row>
    <row r="10" spans="1:35" ht="15.75" customHeight="1">
      <c r="A10" s="1032"/>
      <c r="B10" s="303"/>
      <c r="C10" s="303"/>
      <c r="D10" s="303"/>
      <c r="E10" s="234" t="s">
        <v>3527</v>
      </c>
      <c r="F10" s="240"/>
      <c r="G10" s="240"/>
      <c r="H10" s="240"/>
      <c r="I10" s="241"/>
      <c r="J10" s="303"/>
      <c r="K10" s="1591"/>
      <c r="L10" s="303"/>
      <c r="M10" s="303"/>
    </row>
    <row r="11" spans="1:35" ht="15.75" customHeight="1">
      <c r="A11" s="1032"/>
      <c r="B11" s="303"/>
      <c r="C11" s="303"/>
      <c r="D11" s="1023" t="s">
        <v>18</v>
      </c>
      <c r="E11" s="1592" t="s">
        <v>3525</v>
      </c>
      <c r="F11" s="240"/>
      <c r="G11" s="240"/>
      <c r="H11" s="240"/>
      <c r="K11" s="1024"/>
      <c r="L11" s="1593" t="s">
        <v>3526</v>
      </c>
      <c r="M11" s="303"/>
    </row>
    <row r="12" spans="1:35" ht="15.75" customHeight="1">
      <c r="A12" s="1033" t="s">
        <v>11</v>
      </c>
      <c r="D12" s="1022" t="s">
        <v>2588</v>
      </c>
      <c r="E12" s="235"/>
      <c r="F12" s="241"/>
      <c r="G12" s="241"/>
      <c r="H12" s="241"/>
      <c r="J12" s="104"/>
      <c r="K12" s="1594"/>
      <c r="L12" s="241" t="s">
        <v>2686</v>
      </c>
      <c r="M12" s="104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</row>
    <row r="13" spans="1:35" ht="17.25" customHeight="1">
      <c r="A13" s="2032" t="s">
        <v>12</v>
      </c>
      <c r="B13" s="2034" t="s">
        <v>13</v>
      </c>
      <c r="C13" s="2034"/>
      <c r="D13" s="2035" t="s">
        <v>14</v>
      </c>
      <c r="E13" s="2037" t="s">
        <v>15</v>
      </c>
      <c r="F13" s="2030" t="s">
        <v>16</v>
      </c>
      <c r="G13" s="1949" t="s">
        <v>959</v>
      </c>
      <c r="H13" s="1950"/>
      <c r="I13" s="1950"/>
      <c r="J13" s="1950"/>
      <c r="K13" s="1950"/>
      <c r="L13" s="1950"/>
      <c r="M13" s="1950"/>
      <c r="N13" s="1950"/>
      <c r="O13" s="1950"/>
      <c r="P13" s="1950"/>
      <c r="Q13" s="1951"/>
      <c r="R13" s="1935" t="s">
        <v>3361</v>
      </c>
      <c r="S13" s="1935"/>
      <c r="T13" s="1935"/>
      <c r="U13" s="1935"/>
      <c r="V13" s="1935"/>
      <c r="W13" s="1935"/>
      <c r="X13" s="1935"/>
      <c r="Y13" s="1935"/>
      <c r="Z13" s="1935"/>
      <c r="AA13" s="1935"/>
      <c r="AB13" s="1935"/>
      <c r="AC13" s="1935"/>
      <c r="AD13" s="1936" t="s">
        <v>1934</v>
      </c>
      <c r="AE13" s="1936"/>
      <c r="AF13" s="1936"/>
      <c r="AG13" s="1936"/>
      <c r="AH13" s="1936"/>
      <c r="AI13" s="1936"/>
    </row>
    <row r="14" spans="1:35" ht="17.25" customHeight="1">
      <c r="A14" s="2033"/>
      <c r="B14" s="1554" t="s">
        <v>17</v>
      </c>
      <c r="C14" s="1554" t="s">
        <v>18</v>
      </c>
      <c r="D14" s="2036"/>
      <c r="E14" s="2037"/>
      <c r="F14" s="2030"/>
      <c r="G14" s="600" t="s">
        <v>3567</v>
      </c>
      <c r="H14" s="1595" t="s">
        <v>997</v>
      </c>
      <c r="I14" s="1595" t="s">
        <v>3284</v>
      </c>
      <c r="J14" s="387" t="s">
        <v>998</v>
      </c>
      <c r="K14" s="1596" t="s">
        <v>3285</v>
      </c>
      <c r="L14" s="387" t="s">
        <v>960</v>
      </c>
      <c r="M14" s="387" t="s">
        <v>961</v>
      </c>
      <c r="N14" s="387" t="s">
        <v>22</v>
      </c>
      <c r="O14" s="387" t="s">
        <v>501</v>
      </c>
      <c r="P14" s="388" t="s">
        <v>1933</v>
      </c>
      <c r="Q14" s="387" t="s">
        <v>872</v>
      </c>
      <c r="R14" s="1555" t="s">
        <v>434</v>
      </c>
      <c r="S14" s="565" t="s">
        <v>437</v>
      </c>
      <c r="T14" s="565" t="s">
        <v>3358</v>
      </c>
      <c r="U14" s="565" t="s">
        <v>1249</v>
      </c>
      <c r="V14" s="565" t="s">
        <v>3359</v>
      </c>
      <c r="W14" s="565" t="s">
        <v>440</v>
      </c>
      <c r="X14" s="565" t="s">
        <v>447</v>
      </c>
      <c r="Y14" s="602" t="s">
        <v>449</v>
      </c>
      <c r="Z14" s="602" t="s">
        <v>442</v>
      </c>
      <c r="AA14" s="602" t="s">
        <v>443</v>
      </c>
      <c r="AB14" s="602" t="s">
        <v>428</v>
      </c>
      <c r="AC14" s="602" t="s">
        <v>3360</v>
      </c>
      <c r="AD14" s="565" t="s">
        <v>2560</v>
      </c>
      <c r="AE14" s="565" t="s">
        <v>2561</v>
      </c>
      <c r="AF14" s="565" t="s">
        <v>2562</v>
      </c>
      <c r="AG14" s="565" t="s">
        <v>2563</v>
      </c>
      <c r="AH14" s="1555" t="s">
        <v>872</v>
      </c>
      <c r="AI14" s="565" t="s">
        <v>1935</v>
      </c>
    </row>
    <row r="15" spans="1:35" s="104" customFormat="1" ht="17.25" customHeight="1">
      <c r="A15" s="1025" t="s">
        <v>2460</v>
      </c>
      <c r="B15" s="295"/>
      <c r="C15" s="295"/>
      <c r="D15" s="1026"/>
      <c r="E15" s="291"/>
      <c r="F15" s="292" t="s">
        <v>234</v>
      </c>
      <c r="G15" s="292"/>
      <c r="H15" s="292"/>
      <c r="I15" s="292">
        <v>0</v>
      </c>
      <c r="J15" s="292"/>
      <c r="K15" s="1534"/>
      <c r="L15" s="292"/>
      <c r="M15" s="292"/>
      <c r="N15" s="292"/>
      <c r="O15" s="292"/>
      <c r="P15" s="292"/>
      <c r="Q15" s="1543">
        <f>SUM(G15:P15)</f>
        <v>0</v>
      </c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4"/>
      <c r="AE15" s="604"/>
      <c r="AF15" s="604"/>
      <c r="AG15" s="604"/>
      <c r="AH15" s="604"/>
      <c r="AI15" s="604"/>
    </row>
    <row r="16" spans="1:35" s="104" customFormat="1" ht="17.25" customHeight="1">
      <c r="A16" s="293" t="s">
        <v>3329</v>
      </c>
      <c r="B16" s="295"/>
      <c r="C16" s="295"/>
      <c r="D16" s="1026" t="s">
        <v>2800</v>
      </c>
      <c r="E16" s="291"/>
      <c r="F16" s="292" t="s">
        <v>2687</v>
      </c>
      <c r="G16" s="292"/>
      <c r="H16" s="292"/>
      <c r="I16" s="292"/>
      <c r="J16" s="292"/>
      <c r="K16" s="1534"/>
      <c r="L16" s="292"/>
      <c r="M16" s="292"/>
      <c r="N16" s="292"/>
      <c r="O16" s="292"/>
      <c r="P16" s="292"/>
      <c r="Q16" s="1543">
        <f t="shared" ref="Q16:Q73" si="0">SUM(G16:P16)</f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s="104" customFormat="1" ht="17.25" customHeight="1">
      <c r="A17" s="293" t="s">
        <v>3330</v>
      </c>
      <c r="B17" s="295"/>
      <c r="C17" s="295"/>
      <c r="D17" s="1026" t="s">
        <v>2800</v>
      </c>
      <c r="E17" s="291"/>
      <c r="F17" s="292" t="s">
        <v>2689</v>
      </c>
      <c r="G17" s="292"/>
      <c r="H17" s="292"/>
      <c r="I17" s="292"/>
      <c r="J17" s="292"/>
      <c r="K17" s="1534"/>
      <c r="L17" s="292"/>
      <c r="M17" s="292"/>
      <c r="N17" s="292"/>
      <c r="O17" s="292"/>
      <c r="P17" s="292"/>
      <c r="Q17" s="1543">
        <f t="shared" si="0"/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s="1598" customFormat="1">
      <c r="A18" s="1507" t="s">
        <v>3854</v>
      </c>
      <c r="B18" s="1544"/>
      <c r="C18" s="1544"/>
      <c r="D18" s="1026" t="s">
        <v>2800</v>
      </c>
      <c r="E18" s="296"/>
      <c r="F18" s="292"/>
      <c r="G18" s="292"/>
      <c r="H18" s="292"/>
      <c r="I18" s="1544"/>
      <c r="J18" s="1544"/>
      <c r="K18" s="1597"/>
      <c r="L18" s="1544"/>
      <c r="M18" s="1544"/>
      <c r="N18" s="1544"/>
      <c r="O18" s="1544"/>
      <c r="P18" s="1544"/>
      <c r="Q18" s="1543">
        <f t="shared" si="0"/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>
      <c r="A19" s="1025" t="s">
        <v>2320</v>
      </c>
      <c r="B19" s="300"/>
      <c r="C19" s="300"/>
      <c r="D19" s="300"/>
      <c r="E19" s="296"/>
      <c r="F19" s="293" t="s">
        <v>1227</v>
      </c>
      <c r="G19" s="293"/>
      <c r="H19" s="293"/>
      <c r="I19" s="300"/>
      <c r="J19" s="300"/>
      <c r="K19" s="1508"/>
      <c r="L19" s="300"/>
      <c r="M19" s="300"/>
      <c r="N19" s="300"/>
      <c r="O19" s="300"/>
      <c r="P19" s="300"/>
      <c r="Q19" s="1543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ht="34.5">
      <c r="A20" s="1599" t="s">
        <v>2481</v>
      </c>
      <c r="B20" s="300"/>
      <c r="C20" s="300"/>
      <c r="D20" s="880">
        <v>20760</v>
      </c>
      <c r="E20" s="300" t="s">
        <v>2478</v>
      </c>
      <c r="F20" s="328" t="s">
        <v>214</v>
      </c>
      <c r="G20" s="291"/>
      <c r="H20" s="291"/>
      <c r="I20" s="300"/>
      <c r="J20" s="300"/>
      <c r="K20" s="1508"/>
      <c r="L20" s="300"/>
      <c r="M20" s="300"/>
      <c r="N20" s="300"/>
      <c r="O20" s="300"/>
      <c r="P20" s="300">
        <v>4500</v>
      </c>
      <c r="Q20" s="1543">
        <f t="shared" si="0"/>
        <v>4500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ht="18" customHeight="1">
      <c r="A21" s="1507" t="s">
        <v>3855</v>
      </c>
      <c r="B21" s="300" t="s">
        <v>2464</v>
      </c>
      <c r="C21" s="300" t="s">
        <v>2465</v>
      </c>
      <c r="D21" s="880" t="s">
        <v>2817</v>
      </c>
      <c r="E21" s="296" t="s">
        <v>3283</v>
      </c>
      <c r="F21" s="329" t="s">
        <v>2016</v>
      </c>
      <c r="G21" s="294"/>
      <c r="H21" s="294"/>
      <c r="I21" s="300"/>
      <c r="J21" s="300"/>
      <c r="K21" s="1508"/>
      <c r="L21" s="300"/>
      <c r="M21" s="300"/>
      <c r="N21" s="300">
        <v>144000</v>
      </c>
      <c r="O21" s="300"/>
      <c r="P21" s="300"/>
      <c r="Q21" s="1543">
        <f t="shared" si="0"/>
        <v>144000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s="1598" customFormat="1" ht="37.5" customHeight="1">
      <c r="A22" s="1507" t="s">
        <v>2508</v>
      </c>
      <c r="B22" s="1507" t="s">
        <v>1312</v>
      </c>
      <c r="C22" s="1544"/>
      <c r="D22" s="1544"/>
      <c r="E22" s="296"/>
      <c r="F22" s="1546"/>
      <c r="G22" s="1546"/>
      <c r="H22" s="1546"/>
      <c r="I22" s="1544"/>
      <c r="J22" s="1544"/>
      <c r="K22" s="1597"/>
      <c r="L22" s="1544"/>
      <c r="M22" s="1544"/>
      <c r="N22" s="1544"/>
      <c r="O22" s="1544"/>
      <c r="P22" s="1544"/>
      <c r="Q22" s="1543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s="1598" customFormat="1">
      <c r="A23" s="1507" t="s">
        <v>3331</v>
      </c>
      <c r="B23" s="1507"/>
      <c r="C23" s="1544"/>
      <c r="D23" s="1544" t="s">
        <v>2817</v>
      </c>
      <c r="E23" s="328" t="s">
        <v>3783</v>
      </c>
      <c r="F23" s="1546"/>
      <c r="G23" s="1546"/>
      <c r="H23" s="1546"/>
      <c r="I23" s="1544"/>
      <c r="J23" s="1544"/>
      <c r="K23" s="1544">
        <f>5*40*100</f>
        <v>20000</v>
      </c>
      <c r="L23" s="1544"/>
      <c r="M23" s="1544"/>
      <c r="N23" s="1544"/>
      <c r="O23" s="1544"/>
      <c r="P23" s="1544"/>
      <c r="Q23" s="1543">
        <f t="shared" si="0"/>
        <v>20000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s="1598" customFormat="1">
      <c r="A24" s="1507"/>
      <c r="B24" s="1507"/>
      <c r="C24" s="1544"/>
      <c r="D24" s="1544"/>
      <c r="E24" s="296" t="s">
        <v>3782</v>
      </c>
      <c r="F24" s="1546"/>
      <c r="G24" s="1546"/>
      <c r="H24" s="1546"/>
      <c r="I24" s="1544"/>
      <c r="J24" s="1544"/>
      <c r="K24" s="1597">
        <f>200*30</f>
        <v>6000</v>
      </c>
      <c r="L24" s="1544"/>
      <c r="M24" s="1544"/>
      <c r="N24" s="1544"/>
      <c r="O24" s="1544"/>
      <c r="P24" s="1544"/>
      <c r="Q24" s="1543">
        <f t="shared" si="0"/>
        <v>6000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s="104" customFormat="1" ht="17.25" customHeight="1">
      <c r="A25" s="1025" t="s">
        <v>2463</v>
      </c>
      <c r="B25" s="295"/>
      <c r="C25" s="295"/>
      <c r="D25" s="1026"/>
      <c r="E25" s="291"/>
      <c r="F25" s="330"/>
      <c r="G25" s="295"/>
      <c r="H25" s="295"/>
      <c r="I25" s="292"/>
      <c r="J25" s="292"/>
      <c r="K25" s="1534"/>
      <c r="L25" s="292"/>
      <c r="M25" s="292"/>
      <c r="N25" s="292"/>
      <c r="O25" s="292"/>
      <c r="P25" s="292"/>
      <c r="Q25" s="1543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4"/>
      <c r="AE25" s="604"/>
      <c r="AF25" s="604"/>
      <c r="AG25" s="604"/>
      <c r="AH25" s="604"/>
      <c r="AI25" s="604"/>
    </row>
    <row r="26" spans="1:35" s="104" customFormat="1" ht="17.25" customHeight="1">
      <c r="A26" s="1027" t="s">
        <v>2484</v>
      </c>
      <c r="B26" s="295"/>
      <c r="C26" s="295"/>
      <c r="D26" s="1026"/>
      <c r="E26" s="291"/>
      <c r="F26" s="292" t="s">
        <v>1227</v>
      </c>
      <c r="G26" s="292"/>
      <c r="H26" s="292"/>
      <c r="I26" s="292"/>
      <c r="J26" s="292"/>
      <c r="K26" s="1534"/>
      <c r="L26" s="292"/>
      <c r="M26" s="292"/>
      <c r="N26" s="292"/>
      <c r="O26" s="292"/>
      <c r="P26" s="292"/>
      <c r="Q26" s="1543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</row>
    <row r="27" spans="1:35" ht="17.25" customHeight="1">
      <c r="A27" s="296" t="s">
        <v>2485</v>
      </c>
      <c r="B27" s="300" t="s">
        <v>1228</v>
      </c>
      <c r="C27" s="300" t="s">
        <v>1229</v>
      </c>
      <c r="D27" s="671" t="s">
        <v>1230</v>
      </c>
      <c r="E27" s="296"/>
      <c r="F27" s="292" t="s">
        <v>2490</v>
      </c>
      <c r="G27" s="292"/>
      <c r="H27" s="292"/>
      <c r="I27" s="300"/>
      <c r="J27" s="300"/>
      <c r="K27" s="1508"/>
      <c r="L27" s="300"/>
      <c r="M27" s="300"/>
      <c r="N27" s="300"/>
      <c r="O27" s="300"/>
      <c r="P27" s="300"/>
      <c r="Q27" s="1543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ht="17.25" customHeight="1">
      <c r="A28" s="296" t="s">
        <v>2491</v>
      </c>
      <c r="B28" s="300" t="s">
        <v>1231</v>
      </c>
      <c r="C28" s="1544" t="s">
        <v>1232</v>
      </c>
      <c r="D28" s="671"/>
      <c r="E28" s="296"/>
      <c r="F28" s="293"/>
      <c r="G28" s="293"/>
      <c r="H28" s="293"/>
      <c r="I28" s="300"/>
      <c r="J28" s="300"/>
      <c r="K28" s="1508"/>
      <c r="L28" s="300"/>
      <c r="M28" s="300"/>
      <c r="N28" s="300"/>
      <c r="O28" s="300"/>
      <c r="P28" s="300"/>
      <c r="Q28" s="1543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ht="17.25" customHeight="1">
      <c r="A29" s="296" t="s">
        <v>2497</v>
      </c>
      <c r="B29" s="300" t="s">
        <v>1233</v>
      </c>
      <c r="C29" s="300" t="s">
        <v>1234</v>
      </c>
      <c r="D29" s="671" t="s">
        <v>443</v>
      </c>
      <c r="E29" s="296"/>
      <c r="F29" s="292"/>
      <c r="G29" s="292"/>
      <c r="H29" s="292"/>
      <c r="I29" s="300"/>
      <c r="J29" s="300"/>
      <c r="K29" s="1508"/>
      <c r="L29" s="300"/>
      <c r="M29" s="300"/>
      <c r="N29" s="300"/>
      <c r="O29" s="300"/>
      <c r="P29" s="300"/>
      <c r="Q29" s="1543">
        <f t="shared" si="0"/>
        <v>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s="1598" customFormat="1" ht="37.5" customHeight="1">
      <c r="A30" s="1507" t="s">
        <v>2623</v>
      </c>
      <c r="B30" s="1507" t="s">
        <v>2492</v>
      </c>
      <c r="C30" s="1544" t="s">
        <v>1313</v>
      </c>
      <c r="D30" s="1544" t="s">
        <v>3509</v>
      </c>
      <c r="E30" s="1600" t="s">
        <v>3856</v>
      </c>
      <c r="F30" s="1546"/>
      <c r="G30" s="1546"/>
      <c r="H30" s="1546"/>
      <c r="I30" s="1544"/>
      <c r="J30" s="1544"/>
      <c r="K30" s="1601"/>
      <c r="L30" s="1544"/>
      <c r="M30" s="1544"/>
      <c r="N30" s="1544"/>
      <c r="O30" s="1544"/>
      <c r="P30" s="1544"/>
      <c r="Q30" s="1543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</row>
    <row r="31" spans="1:35" s="1598" customFormat="1" ht="16.5" customHeight="1">
      <c r="A31" s="1507"/>
      <c r="B31" s="1507"/>
      <c r="C31" s="1544"/>
      <c r="D31" s="1544"/>
      <c r="E31" s="1602" t="s">
        <v>3508</v>
      </c>
      <c r="F31" s="1546"/>
      <c r="G31" s="1546"/>
      <c r="H31" s="1546"/>
      <c r="I31" s="1544"/>
      <c r="J31" s="1544"/>
      <c r="K31" s="1597"/>
      <c r="L31" s="1544"/>
      <c r="M31" s="1544"/>
      <c r="N31" s="1544"/>
      <c r="O31" s="1544"/>
      <c r="P31" s="1544"/>
      <c r="Q31" s="1543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s="1598" customFormat="1" ht="20.25" customHeight="1">
      <c r="A32" s="1507" t="s">
        <v>2494</v>
      </c>
      <c r="B32" s="1507"/>
      <c r="C32" s="1507"/>
      <c r="D32" s="1544" t="s">
        <v>2817</v>
      </c>
      <c r="E32" s="296"/>
      <c r="F32" s="1546"/>
      <c r="G32" s="1546"/>
      <c r="H32" s="1546"/>
      <c r="I32" s="1544"/>
      <c r="J32" s="1544"/>
      <c r="K32" s="1597"/>
      <c r="L32" s="1544"/>
      <c r="M32" s="1544"/>
      <c r="N32" s="1544"/>
      <c r="O32" s="1544"/>
      <c r="P32" s="1544"/>
      <c r="Q32" s="1543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571"/>
      <c r="AE32" s="571"/>
      <c r="AF32" s="571"/>
      <c r="AG32" s="571"/>
      <c r="AH32" s="571">
        <f>SUM(AH15:AH31)</f>
        <v>0</v>
      </c>
      <c r="AI32" s="571"/>
    </row>
    <row r="33" spans="1:35" s="1598" customFormat="1">
      <c r="A33" s="1507" t="s">
        <v>2495</v>
      </c>
      <c r="B33" s="1507"/>
      <c r="C33" s="1544"/>
      <c r="D33" s="1544" t="s">
        <v>2817</v>
      </c>
      <c r="E33" s="296"/>
      <c r="F33" s="1546"/>
      <c r="G33" s="1546"/>
      <c r="H33" s="1546"/>
      <c r="I33" s="1544"/>
      <c r="J33" s="1544"/>
      <c r="K33" s="1597"/>
      <c r="L33" s="1544"/>
      <c r="M33" s="1544"/>
      <c r="N33" s="1544"/>
      <c r="O33" s="1544"/>
      <c r="P33" s="1544"/>
      <c r="Q33" s="1543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214"/>
      <c r="AE33" s="214"/>
      <c r="AF33" s="214"/>
      <c r="AG33" s="214"/>
      <c r="AH33" s="214"/>
      <c r="AI33" s="214"/>
    </row>
    <row r="34" spans="1:35" s="1598" customFormat="1" ht="45.75">
      <c r="A34" s="1507" t="s">
        <v>2589</v>
      </c>
      <c r="B34" s="1507"/>
      <c r="C34" s="1544"/>
      <c r="D34" s="1544" t="s">
        <v>2817</v>
      </c>
      <c r="E34" s="1603" t="s">
        <v>1510</v>
      </c>
      <c r="F34" s="1546"/>
      <c r="G34" s="1546"/>
      <c r="H34" s="1604"/>
      <c r="I34" s="1544"/>
      <c r="J34" s="1544"/>
      <c r="K34" s="1601"/>
      <c r="L34" s="1544"/>
      <c r="M34" s="1544"/>
      <c r="N34" s="1544"/>
      <c r="P34" s="1544"/>
      <c r="Q34" s="1543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603"/>
      <c r="AG34" s="603"/>
      <c r="AH34" s="603"/>
      <c r="AI34" s="603"/>
    </row>
    <row r="35" spans="1:35" ht="17.25" customHeight="1">
      <c r="A35" s="296" t="s">
        <v>2496</v>
      </c>
      <c r="B35" s="300"/>
      <c r="C35" s="300"/>
      <c r="D35" s="671"/>
      <c r="E35" s="296"/>
      <c r="F35" s="293"/>
      <c r="G35" s="293"/>
      <c r="H35" s="293"/>
      <c r="I35" s="300"/>
      <c r="J35" s="300"/>
      <c r="K35" s="1508"/>
      <c r="L35" s="300"/>
      <c r="M35" s="300"/>
      <c r="N35" s="300"/>
      <c r="O35" s="300"/>
      <c r="P35" s="300"/>
      <c r="Q35" s="1543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</row>
    <row r="36" spans="1:35" ht="17.25" customHeight="1">
      <c r="A36" s="296" t="s">
        <v>1235</v>
      </c>
      <c r="B36" s="300"/>
      <c r="C36" s="300"/>
      <c r="D36" s="671"/>
      <c r="E36" s="296"/>
      <c r="F36" s="293"/>
      <c r="G36" s="293"/>
      <c r="H36" s="293"/>
      <c r="I36" s="300"/>
      <c r="J36" s="300"/>
      <c r="K36" s="1508"/>
      <c r="L36" s="300"/>
      <c r="M36" s="300"/>
      <c r="N36" s="300"/>
      <c r="O36" s="300"/>
      <c r="P36" s="300"/>
      <c r="Q36" s="1543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603"/>
      <c r="AG36" s="603"/>
      <c r="AH36" s="603"/>
      <c r="AI36" s="603"/>
    </row>
    <row r="37" spans="1:35" ht="17.25" customHeight="1">
      <c r="A37" s="296" t="s">
        <v>2461</v>
      </c>
      <c r="B37" s="300" t="s">
        <v>2624</v>
      </c>
      <c r="C37" s="300"/>
      <c r="D37" s="671"/>
      <c r="E37" s="296"/>
      <c r="F37" s="2038" t="s">
        <v>2639</v>
      </c>
      <c r="G37" s="450"/>
      <c r="H37" s="450"/>
      <c r="I37" s="300"/>
      <c r="J37" s="300"/>
      <c r="K37" s="1508"/>
      <c r="L37" s="300"/>
      <c r="M37" s="300"/>
      <c r="N37" s="300"/>
      <c r="O37" s="300"/>
      <c r="P37" s="300"/>
      <c r="Q37" s="1543">
        <f t="shared" si="0"/>
        <v>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216"/>
      <c r="AE37" s="216"/>
      <c r="AF37" s="216"/>
      <c r="AG37" s="216"/>
      <c r="AH37" s="216"/>
      <c r="AI37" s="216"/>
    </row>
    <row r="38" spans="1:35" ht="17.25" customHeight="1">
      <c r="A38" s="296" t="s">
        <v>2493</v>
      </c>
      <c r="B38" s="300" t="s">
        <v>2462</v>
      </c>
      <c r="C38" s="300"/>
      <c r="D38" s="671"/>
      <c r="E38" s="1863"/>
      <c r="F38" s="2038"/>
      <c r="G38" s="450"/>
      <c r="H38" s="450"/>
      <c r="I38" s="300"/>
      <c r="J38" s="300"/>
      <c r="K38" s="1508"/>
      <c r="L38" s="300"/>
      <c r="M38" s="300"/>
      <c r="N38" s="300"/>
      <c r="O38" s="300"/>
      <c r="P38" s="300"/>
      <c r="Q38" s="1543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1545"/>
      <c r="AE38" s="1545"/>
      <c r="AF38" s="1545"/>
      <c r="AG38" s="1545"/>
      <c r="AH38" s="1545"/>
      <c r="AI38" s="1545"/>
    </row>
    <row r="39" spans="1:35" ht="17.25" customHeight="1">
      <c r="A39" s="296" t="s">
        <v>2486</v>
      </c>
      <c r="B39" s="300"/>
      <c r="C39" s="300"/>
      <c r="D39" s="300"/>
      <c r="E39" s="1863"/>
      <c r="F39" s="2038"/>
      <c r="G39" s="450"/>
      <c r="H39" s="450"/>
      <c r="I39" s="300"/>
      <c r="J39" s="300"/>
      <c r="K39" s="1508"/>
      <c r="L39" s="300"/>
      <c r="M39" s="300"/>
      <c r="N39" s="300"/>
      <c r="O39" s="300"/>
      <c r="P39" s="300"/>
      <c r="Q39" s="1543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1545"/>
      <c r="AE39" s="1545"/>
      <c r="AF39" s="1545"/>
      <c r="AG39" s="1545"/>
      <c r="AH39" s="1545"/>
      <c r="AI39" s="1545"/>
    </row>
    <row r="40" spans="1:35" s="1598" customFormat="1" ht="18" customHeight="1">
      <c r="A40" s="1606" t="s">
        <v>2498</v>
      </c>
      <c r="B40" s="1507"/>
      <c r="C40" s="1544"/>
      <c r="D40" s="1544"/>
      <c r="E40" s="300"/>
      <c r="F40" s="1546" t="s">
        <v>2590</v>
      </c>
      <c r="G40" s="1546"/>
      <c r="H40" s="1546"/>
      <c r="I40" s="1544"/>
      <c r="J40" s="1544"/>
      <c r="K40" s="1597"/>
      <c r="L40" s="1544"/>
      <c r="M40" s="1544"/>
      <c r="N40" s="1544"/>
      <c r="O40" s="1544"/>
      <c r="P40" s="1544"/>
      <c r="Q40" s="1543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1545"/>
      <c r="AE40" s="1545"/>
      <c r="AF40" s="1545"/>
      <c r="AG40" s="1545"/>
      <c r="AH40" s="1545"/>
      <c r="AI40" s="1545"/>
    </row>
    <row r="41" spans="1:35" s="1598" customFormat="1" ht="34.5">
      <c r="A41" s="1507" t="s">
        <v>2499</v>
      </c>
      <c r="B41" s="296" t="s">
        <v>1957</v>
      </c>
      <c r="C41" s="1544"/>
      <c r="D41" s="1544"/>
      <c r="E41" s="296"/>
      <c r="F41" s="1546" t="s">
        <v>2501</v>
      </c>
      <c r="G41" s="1546"/>
      <c r="H41" s="1546"/>
      <c r="I41" s="1544"/>
      <c r="J41" s="1544"/>
      <c r="K41" s="1597"/>
      <c r="L41" s="1544"/>
      <c r="M41" s="1544"/>
      <c r="N41" s="1544"/>
      <c r="O41" s="1544"/>
      <c r="P41" s="1544"/>
      <c r="Q41" s="1543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1545"/>
      <c r="AE41" s="1545"/>
      <c r="AF41" s="1545"/>
      <c r="AG41" s="1545"/>
      <c r="AH41" s="1545"/>
      <c r="AI41" s="1545"/>
    </row>
    <row r="42" spans="1:35" s="1598" customFormat="1">
      <c r="A42" s="1507" t="s">
        <v>2500</v>
      </c>
      <c r="B42" s="1507"/>
      <c r="C42" s="1544"/>
      <c r="D42" s="1544"/>
      <c r="E42" s="296"/>
      <c r="F42" s="1546"/>
      <c r="G42" s="1546"/>
      <c r="H42" s="1546"/>
      <c r="I42" s="1544"/>
      <c r="J42" s="1544"/>
      <c r="K42" s="1597"/>
      <c r="L42" s="1544"/>
      <c r="M42" s="1544"/>
      <c r="N42" s="1544"/>
      <c r="O42" s="1544"/>
      <c r="P42" s="1544"/>
      <c r="Q42" s="1543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1545"/>
      <c r="AE42" s="1545"/>
      <c r="AF42" s="1545"/>
      <c r="AG42" s="1545"/>
      <c r="AH42" s="1545"/>
      <c r="AI42" s="1545"/>
    </row>
    <row r="43" spans="1:35" s="1598" customFormat="1" ht="34.5">
      <c r="A43" s="1507" t="s">
        <v>2509</v>
      </c>
      <c r="B43" s="1507"/>
      <c r="C43" s="1507"/>
      <c r="D43" s="1544"/>
      <c r="E43" s="296"/>
      <c r="F43" s="1546"/>
      <c r="G43" s="1546"/>
      <c r="H43" s="1546"/>
      <c r="I43" s="1544"/>
      <c r="J43" s="1544"/>
      <c r="K43" s="1597"/>
      <c r="L43" s="1544"/>
      <c r="M43" s="1544"/>
      <c r="N43" s="1544"/>
      <c r="O43" s="1544"/>
      <c r="P43" s="1544"/>
      <c r="Q43" s="1543">
        <f t="shared" si="0"/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1545"/>
      <c r="AE43" s="1545"/>
      <c r="AF43" s="1545"/>
      <c r="AG43" s="1545"/>
      <c r="AH43" s="1545"/>
      <c r="AI43" s="1545"/>
    </row>
    <row r="44" spans="1:35" s="1598" customFormat="1" ht="34.5">
      <c r="A44" s="1507" t="s">
        <v>2510</v>
      </c>
      <c r="B44" s="1507"/>
      <c r="C44" s="1544"/>
      <c r="D44" s="1544"/>
      <c r="E44" s="296"/>
      <c r="F44" s="1546"/>
      <c r="G44" s="1546"/>
      <c r="H44" s="1546"/>
      <c r="I44" s="1544"/>
      <c r="J44" s="1544"/>
      <c r="K44" s="1597"/>
      <c r="L44" s="1544"/>
      <c r="M44" s="1544"/>
      <c r="N44" s="1544"/>
      <c r="O44" s="1544"/>
      <c r="P44" s="1544"/>
      <c r="Q44" s="1543">
        <f t="shared" si="0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1545"/>
      <c r="AE44" s="1545"/>
      <c r="AF44" s="1545"/>
      <c r="AG44" s="1545"/>
      <c r="AH44" s="1545"/>
      <c r="AI44" s="1545"/>
    </row>
    <row r="45" spans="1:35" s="1598" customFormat="1" ht="17.25" customHeight="1">
      <c r="A45" s="1507" t="s">
        <v>2511</v>
      </c>
      <c r="B45" s="1544" t="s">
        <v>1309</v>
      </c>
      <c r="C45" s="1544" t="s">
        <v>1958</v>
      </c>
      <c r="D45" s="1544"/>
      <c r="E45" s="2031" t="s">
        <v>3332</v>
      </c>
      <c r="F45" s="1546"/>
      <c r="G45" s="1546"/>
      <c r="H45" s="1546"/>
      <c r="I45" s="1544"/>
      <c r="J45" s="1544"/>
      <c r="K45" s="1601"/>
      <c r="L45" s="1544"/>
      <c r="M45" s="1544"/>
      <c r="N45" s="1544"/>
      <c r="O45" s="1544"/>
      <c r="P45" s="1544"/>
      <c r="Q45" s="1543">
        <f t="shared" si="0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1545"/>
      <c r="AE45" s="1545"/>
      <c r="AF45" s="1545"/>
      <c r="AG45" s="1545"/>
      <c r="AH45" s="1545"/>
      <c r="AI45" s="1545"/>
    </row>
    <row r="46" spans="1:35" s="1598" customFormat="1" ht="34.5">
      <c r="A46" s="1507" t="s">
        <v>2502</v>
      </c>
      <c r="B46" s="1544" t="s">
        <v>1310</v>
      </c>
      <c r="C46" s="1544" t="s">
        <v>1959</v>
      </c>
      <c r="D46" s="1544"/>
      <c r="E46" s="2031"/>
      <c r="F46" s="1546"/>
      <c r="G46" s="1546"/>
      <c r="H46" s="1546"/>
      <c r="I46" s="1544"/>
      <c r="J46" s="1544"/>
      <c r="K46" s="1597"/>
      <c r="L46" s="1544"/>
      <c r="M46" s="1544"/>
      <c r="N46" s="1544"/>
      <c r="O46" s="1544"/>
      <c r="P46" s="1544"/>
      <c r="Q46" s="1543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1545"/>
      <c r="AE46" s="1545"/>
      <c r="AF46" s="1545"/>
      <c r="AG46" s="1545"/>
      <c r="AH46" s="1545"/>
      <c r="AI46" s="1545"/>
    </row>
    <row r="47" spans="1:35" s="1598" customFormat="1" ht="20.25" customHeight="1">
      <c r="A47" s="1507" t="s">
        <v>2503</v>
      </c>
      <c r="B47" s="1544" t="s">
        <v>1311</v>
      </c>
      <c r="C47" s="1544"/>
      <c r="D47" s="1544"/>
      <c r="E47" s="2031"/>
      <c r="F47" s="1546"/>
      <c r="G47" s="1546"/>
      <c r="H47" s="1546"/>
      <c r="I47" s="1544"/>
      <c r="J47" s="1544"/>
      <c r="K47" s="1597"/>
      <c r="L47" s="1544"/>
      <c r="M47" s="1544"/>
      <c r="N47" s="1544"/>
      <c r="O47" s="1544"/>
      <c r="P47" s="1544"/>
      <c r="Q47" s="1543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1545"/>
      <c r="AE47" s="1545"/>
      <c r="AF47" s="1545"/>
      <c r="AG47" s="1545"/>
      <c r="AH47" s="1545"/>
      <c r="AI47" s="1545"/>
    </row>
    <row r="48" spans="1:35" ht="17.25" customHeight="1">
      <c r="A48" s="296" t="s">
        <v>3529</v>
      </c>
      <c r="B48" s="300"/>
      <c r="C48" s="300"/>
      <c r="D48" s="671"/>
      <c r="E48" s="296" t="s">
        <v>3768</v>
      </c>
      <c r="F48" s="292"/>
      <c r="G48" s="292"/>
      <c r="H48" s="71"/>
      <c r="I48" s="300"/>
      <c r="J48" s="300"/>
      <c r="K48" s="292">
        <f>100*80*5</f>
        <v>40000</v>
      </c>
      <c r="L48" s="300"/>
      <c r="M48" s="300"/>
      <c r="N48" s="300"/>
      <c r="O48" s="300"/>
      <c r="P48" s="300"/>
      <c r="Q48" s="1543">
        <f t="shared" si="0"/>
        <v>40000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1545"/>
      <c r="AE48" s="1545"/>
      <c r="AF48" s="1545"/>
      <c r="AG48" s="1545"/>
      <c r="AH48" s="1545"/>
      <c r="AI48" s="1545"/>
    </row>
    <row r="49" spans="1:35" ht="17.25" customHeight="1">
      <c r="A49" s="296" t="s">
        <v>3530</v>
      </c>
      <c r="B49" s="300"/>
      <c r="C49" s="300"/>
      <c r="D49" s="671"/>
      <c r="E49" s="296" t="s">
        <v>3519</v>
      </c>
      <c r="F49" s="292"/>
      <c r="G49" s="292"/>
      <c r="H49" s="71"/>
      <c r="I49" s="300"/>
      <c r="J49" s="300"/>
      <c r="K49" s="292">
        <f>2000*5</f>
        <v>10000</v>
      </c>
      <c r="L49" s="300"/>
      <c r="M49" s="300"/>
      <c r="N49" s="300"/>
      <c r="O49" s="300"/>
      <c r="P49" s="300"/>
      <c r="Q49" s="1543">
        <f t="shared" si="0"/>
        <v>10000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1545"/>
      <c r="AE49" s="1545"/>
      <c r="AF49" s="1545"/>
      <c r="AG49" s="1545"/>
      <c r="AH49" s="1545"/>
      <c r="AI49" s="1545"/>
    </row>
    <row r="50" spans="1:35" s="104" customFormat="1">
      <c r="A50" s="1028" t="s">
        <v>2505</v>
      </c>
      <c r="B50" s="295"/>
      <c r="C50" s="295"/>
      <c r="D50" s="1029"/>
      <c r="E50" s="291"/>
      <c r="F50" s="330"/>
      <c r="G50" s="295"/>
      <c r="H50" s="295"/>
      <c r="I50" s="292"/>
      <c r="J50" s="292"/>
      <c r="K50" s="1534"/>
      <c r="L50" s="292"/>
      <c r="M50" s="292"/>
      <c r="N50" s="292"/>
      <c r="O50" s="292"/>
      <c r="P50" s="292"/>
      <c r="Q50" s="1543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1545"/>
      <c r="AE50" s="1545"/>
      <c r="AF50" s="1545"/>
      <c r="AG50" s="1545"/>
      <c r="AH50" s="1545"/>
      <c r="AI50" s="1545"/>
    </row>
    <row r="51" spans="1:35">
      <c r="A51" s="296" t="s">
        <v>2504</v>
      </c>
      <c r="B51" s="300" t="s">
        <v>199</v>
      </c>
      <c r="C51" s="300" t="s">
        <v>200</v>
      </c>
      <c r="D51" s="671" t="s">
        <v>201</v>
      </c>
      <c r="E51" s="296"/>
      <c r="F51" s="871" t="s">
        <v>202</v>
      </c>
      <c r="G51" s="871"/>
      <c r="H51" s="871"/>
      <c r="I51" s="300"/>
      <c r="J51" s="300"/>
      <c r="K51" s="1508"/>
      <c r="L51" s="300"/>
      <c r="M51" s="300"/>
      <c r="N51" s="300"/>
      <c r="O51" s="300"/>
      <c r="P51" s="300"/>
      <c r="Q51" s="1543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1545"/>
      <c r="AE51" s="1545"/>
      <c r="AF51" s="1545"/>
      <c r="AG51" s="1545"/>
      <c r="AH51" s="1545"/>
      <c r="AI51" s="1545"/>
    </row>
    <row r="52" spans="1:35">
      <c r="A52" s="296" t="s">
        <v>203</v>
      </c>
      <c r="B52" s="300"/>
      <c r="C52" s="300" t="s">
        <v>204</v>
      </c>
      <c r="D52" s="671" t="s">
        <v>205</v>
      </c>
      <c r="E52" s="296"/>
      <c r="F52" s="292"/>
      <c r="G52" s="292"/>
      <c r="H52" s="292"/>
      <c r="I52" s="300"/>
      <c r="J52" s="300"/>
      <c r="K52" s="1508"/>
      <c r="L52" s="300"/>
      <c r="M52" s="300"/>
      <c r="N52" s="300"/>
      <c r="O52" s="300"/>
      <c r="P52" s="300"/>
      <c r="Q52" s="1543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1545"/>
      <c r="AE52" s="1545"/>
      <c r="AF52" s="1545"/>
      <c r="AG52" s="1545"/>
      <c r="AH52" s="1545"/>
      <c r="AI52" s="1545"/>
    </row>
    <row r="53" spans="1:35">
      <c r="A53" s="296" t="s">
        <v>206</v>
      </c>
      <c r="B53" s="300"/>
      <c r="C53" s="300"/>
      <c r="D53" s="671"/>
      <c r="E53" s="296"/>
      <c r="F53" s="292"/>
      <c r="G53" s="292"/>
      <c r="H53" s="292"/>
      <c r="I53" s="300"/>
      <c r="J53" s="300"/>
      <c r="K53" s="1508"/>
      <c r="L53" s="300"/>
      <c r="M53" s="300"/>
      <c r="N53" s="300"/>
      <c r="O53" s="300"/>
      <c r="P53" s="300"/>
      <c r="Q53" s="1543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1545"/>
      <c r="AE53" s="1545"/>
      <c r="AF53" s="1545"/>
      <c r="AG53" s="1545"/>
      <c r="AH53" s="1545"/>
      <c r="AI53" s="1545"/>
    </row>
    <row r="54" spans="1:35" ht="33" customHeight="1">
      <c r="A54" s="1507" t="s">
        <v>3531</v>
      </c>
      <c r="B54" s="1544" t="s">
        <v>2466</v>
      </c>
      <c r="C54" s="1544" t="s">
        <v>2467</v>
      </c>
      <c r="D54" s="296" t="s">
        <v>201</v>
      </c>
      <c r="E54" s="296"/>
      <c r="F54" s="292"/>
      <c r="G54" s="292"/>
      <c r="H54" s="292"/>
      <c r="I54" s="300"/>
      <c r="J54" s="300"/>
      <c r="K54" s="1508"/>
      <c r="L54" s="300"/>
      <c r="M54" s="300"/>
      <c r="N54" s="300"/>
      <c r="O54" s="300"/>
      <c r="P54" s="300"/>
      <c r="Q54" s="1543">
        <f t="shared" si="0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1545"/>
      <c r="AE54" s="1545"/>
      <c r="AF54" s="1545"/>
      <c r="AG54" s="1545"/>
      <c r="AH54" s="1545"/>
      <c r="AI54" s="1545"/>
    </row>
    <row r="55" spans="1:35" s="104" customFormat="1">
      <c r="A55" s="1028" t="s">
        <v>2506</v>
      </c>
      <c r="B55" s="295"/>
      <c r="C55" s="295"/>
      <c r="D55" s="1029"/>
      <c r="E55" s="291"/>
      <c r="F55" s="330"/>
      <c r="G55" s="295"/>
      <c r="H55" s="295"/>
      <c r="I55" s="292"/>
      <c r="J55" s="292"/>
      <c r="K55" s="1534"/>
      <c r="L55" s="292"/>
      <c r="M55" s="292"/>
      <c r="N55" s="292"/>
      <c r="O55" s="292"/>
      <c r="P55" s="292"/>
      <c r="Q55" s="1543">
        <f t="shared" si="0"/>
        <v>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1545"/>
      <c r="AE55" s="1545"/>
      <c r="AF55" s="1545"/>
      <c r="AG55" s="1545"/>
      <c r="AH55" s="1545"/>
      <c r="AI55" s="1545"/>
    </row>
    <row r="56" spans="1:35" ht="16.5" customHeight="1">
      <c r="A56" s="296" t="s">
        <v>209</v>
      </c>
      <c r="B56" s="300" t="s">
        <v>210</v>
      </c>
      <c r="C56" s="300" t="s">
        <v>211</v>
      </c>
      <c r="D56" s="671" t="s">
        <v>212</v>
      </c>
      <c r="E56" s="296"/>
      <c r="F56" s="871" t="s">
        <v>214</v>
      </c>
      <c r="G56" s="871"/>
      <c r="H56" s="871"/>
      <c r="I56" s="300"/>
      <c r="J56" s="300"/>
      <c r="K56" s="1508"/>
      <c r="L56" s="300"/>
      <c r="M56" s="300"/>
      <c r="N56" s="300"/>
      <c r="O56" s="300"/>
      <c r="P56" s="300"/>
      <c r="Q56" s="1543">
        <f t="shared" si="0"/>
        <v>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1545"/>
      <c r="AE56" s="1545"/>
      <c r="AF56" s="1545"/>
      <c r="AG56" s="1545"/>
      <c r="AH56" s="1545"/>
      <c r="AI56" s="1545"/>
    </row>
    <row r="57" spans="1:35" ht="16.5" customHeight="1">
      <c r="A57" s="296" t="s">
        <v>215</v>
      </c>
      <c r="B57" s="300" t="s">
        <v>216</v>
      </c>
      <c r="C57" s="300"/>
      <c r="D57" s="671"/>
      <c r="E57" s="296" t="s">
        <v>2625</v>
      </c>
      <c r="F57" s="292"/>
      <c r="G57" s="292"/>
      <c r="H57" s="292"/>
      <c r="I57" s="300"/>
      <c r="J57" s="300"/>
      <c r="K57" s="1508"/>
      <c r="L57" s="1607">
        <v>150000</v>
      </c>
      <c r="M57" s="300"/>
      <c r="N57" s="300"/>
      <c r="O57" s="300"/>
      <c r="P57" s="300"/>
      <c r="Q57" s="1543">
        <f t="shared" si="0"/>
        <v>150000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1545"/>
      <c r="AE57" s="1545"/>
      <c r="AF57" s="1545"/>
      <c r="AG57" s="1545"/>
      <c r="AH57" s="1545"/>
      <c r="AI57" s="1545"/>
    </row>
    <row r="58" spans="1:35" ht="16.5" customHeight="1">
      <c r="A58" s="296" t="s">
        <v>217</v>
      </c>
      <c r="B58" s="300" t="s">
        <v>218</v>
      </c>
      <c r="C58" s="300"/>
      <c r="D58" s="671"/>
      <c r="E58" s="1608">
        <v>150000</v>
      </c>
      <c r="F58" s="292"/>
      <c r="G58" s="292"/>
      <c r="H58" s="292"/>
      <c r="I58" s="300"/>
      <c r="J58" s="300"/>
      <c r="K58" s="1508"/>
      <c r="L58" s="300"/>
      <c r="M58" s="300"/>
      <c r="N58" s="300"/>
      <c r="O58" s="300"/>
      <c r="P58" s="300"/>
      <c r="Q58" s="1543">
        <f t="shared" si="0"/>
        <v>0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1545"/>
      <c r="AE58" s="1545"/>
      <c r="AF58" s="1545"/>
      <c r="AG58" s="1545"/>
      <c r="AH58" s="1545"/>
      <c r="AI58" s="1545"/>
    </row>
    <row r="59" spans="1:35" ht="16.5" customHeight="1">
      <c r="A59" s="296" t="s">
        <v>2488</v>
      </c>
      <c r="B59" s="300" t="s">
        <v>2468</v>
      </c>
      <c r="C59" s="300" t="s">
        <v>211</v>
      </c>
      <c r="D59" s="671" t="s">
        <v>212</v>
      </c>
      <c r="E59" s="296"/>
      <c r="F59" s="292"/>
      <c r="G59" s="292"/>
      <c r="H59" s="292"/>
      <c r="I59" s="300"/>
      <c r="J59" s="300"/>
      <c r="K59" s="1508"/>
      <c r="L59" s="300"/>
      <c r="M59" s="300"/>
      <c r="N59" s="300"/>
      <c r="O59" s="300"/>
      <c r="P59" s="300"/>
      <c r="Q59" s="1543">
        <f t="shared" si="0"/>
        <v>0</v>
      </c>
      <c r="R59" s="603"/>
      <c r="S59" s="603"/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1545"/>
      <c r="AE59" s="1545"/>
      <c r="AF59" s="1545"/>
      <c r="AG59" s="1545"/>
      <c r="AH59" s="1545"/>
      <c r="AI59" s="1545"/>
    </row>
    <row r="60" spans="1:35" ht="16.5" customHeight="1">
      <c r="A60" s="296" t="s">
        <v>2487</v>
      </c>
      <c r="B60" s="300"/>
      <c r="C60" s="300"/>
      <c r="D60" s="671" t="s">
        <v>219</v>
      </c>
      <c r="E60" s="296"/>
      <c r="F60" s="292"/>
      <c r="G60" s="292"/>
      <c r="H60" s="292"/>
      <c r="I60" s="300"/>
      <c r="J60" s="300"/>
      <c r="K60" s="1508"/>
      <c r="L60" s="300"/>
      <c r="M60" s="300"/>
      <c r="N60" s="300"/>
      <c r="O60" s="300"/>
      <c r="P60" s="300"/>
      <c r="Q60" s="1543">
        <f t="shared" si="0"/>
        <v>0</v>
      </c>
      <c r="R60" s="603"/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1545"/>
      <c r="AE60" s="1545"/>
      <c r="AF60" s="1545"/>
      <c r="AG60" s="1545"/>
      <c r="AH60" s="1545"/>
      <c r="AI60" s="1545"/>
    </row>
    <row r="61" spans="1:35" ht="33" customHeight="1">
      <c r="A61" s="1507" t="s">
        <v>2469</v>
      </c>
      <c r="B61" s="300" t="s">
        <v>2470</v>
      </c>
      <c r="C61" s="300"/>
      <c r="D61" s="671" t="s">
        <v>219</v>
      </c>
      <c r="E61" s="296"/>
      <c r="F61" s="292"/>
      <c r="G61" s="292"/>
      <c r="H61" s="292"/>
      <c r="I61" s="300"/>
      <c r="J61" s="300"/>
      <c r="K61" s="1508"/>
      <c r="L61" s="300"/>
      <c r="M61" s="300"/>
      <c r="N61" s="300"/>
      <c r="O61" s="300"/>
      <c r="P61" s="300"/>
      <c r="Q61" s="1543">
        <f t="shared" si="0"/>
        <v>0</v>
      </c>
      <c r="R61" s="603"/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1545"/>
      <c r="AE61" s="1545"/>
      <c r="AF61" s="1545"/>
      <c r="AG61" s="1545"/>
      <c r="AH61" s="1545"/>
      <c r="AI61" s="1545"/>
    </row>
    <row r="62" spans="1:35" s="104" customFormat="1" ht="16.5" customHeight="1">
      <c r="A62" s="1028" t="s">
        <v>2507</v>
      </c>
      <c r="B62" s="295"/>
      <c r="C62" s="295"/>
      <c r="D62" s="1029"/>
      <c r="E62" s="291"/>
      <c r="F62" s="330"/>
      <c r="G62" s="295"/>
      <c r="H62" s="295"/>
      <c r="I62" s="292"/>
      <c r="J62" s="292"/>
      <c r="K62" s="1534"/>
      <c r="L62" s="292"/>
      <c r="M62" s="292"/>
      <c r="N62" s="292"/>
      <c r="O62" s="292"/>
      <c r="P62" s="292"/>
      <c r="Q62" s="1543">
        <f t="shared" si="0"/>
        <v>0</v>
      </c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1545"/>
      <c r="AE62" s="1545"/>
      <c r="AF62" s="1545"/>
      <c r="AG62" s="1545"/>
      <c r="AH62" s="1545"/>
      <c r="AI62" s="1545"/>
    </row>
    <row r="63" spans="1:35" ht="16.5" customHeight="1">
      <c r="A63" s="296" t="s">
        <v>221</v>
      </c>
      <c r="B63" s="300" t="s">
        <v>222</v>
      </c>
      <c r="C63" s="300" t="s">
        <v>2483</v>
      </c>
      <c r="D63" s="880" t="s">
        <v>69</v>
      </c>
      <c r="E63" s="296" t="s">
        <v>213</v>
      </c>
      <c r="F63" s="871" t="s">
        <v>214</v>
      </c>
      <c r="G63" s="871"/>
      <c r="H63" s="871"/>
      <c r="I63" s="300"/>
      <c r="J63" s="300"/>
      <c r="K63" s="1508"/>
      <c r="L63" s="300"/>
      <c r="M63" s="300"/>
      <c r="N63" s="300"/>
      <c r="O63" s="300"/>
      <c r="P63" s="300"/>
      <c r="Q63" s="1543">
        <f t="shared" si="0"/>
        <v>0</v>
      </c>
      <c r="R63" s="603"/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1545"/>
      <c r="AE63" s="1545"/>
      <c r="AF63" s="1545"/>
      <c r="AG63" s="1545"/>
      <c r="AH63" s="1545"/>
      <c r="AI63" s="1545"/>
    </row>
    <row r="64" spans="1:35" ht="16.5" customHeight="1">
      <c r="A64" s="296" t="s">
        <v>223</v>
      </c>
      <c r="B64" s="300" t="s">
        <v>224</v>
      </c>
      <c r="C64" s="300" t="s">
        <v>226</v>
      </c>
      <c r="D64" s="880"/>
      <c r="E64" s="1608">
        <v>68820</v>
      </c>
      <c r="F64" s="871"/>
      <c r="G64" s="71"/>
      <c r="H64" s="871"/>
      <c r="I64" s="1607">
        <v>68820</v>
      </c>
      <c r="J64" s="300"/>
      <c r="K64" s="1508"/>
      <c r="L64" s="300"/>
      <c r="M64" s="300"/>
      <c r="N64" s="300"/>
      <c r="O64" s="300"/>
      <c r="P64" s="300"/>
      <c r="Q64" s="1543">
        <f t="shared" si="0"/>
        <v>68820</v>
      </c>
      <c r="R64" s="603"/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1545"/>
      <c r="AE64" s="1545"/>
      <c r="AF64" s="1545"/>
      <c r="AG64" s="1545"/>
      <c r="AH64" s="1545"/>
      <c r="AI64" s="1545"/>
    </row>
    <row r="65" spans="1:35" ht="16.5" customHeight="1">
      <c r="A65" s="296" t="s">
        <v>225</v>
      </c>
      <c r="B65" s="300"/>
      <c r="C65" s="300" t="s">
        <v>2473</v>
      </c>
      <c r="D65" s="300"/>
      <c r="E65" s="296"/>
      <c r="F65" s="292"/>
      <c r="G65" s="292"/>
      <c r="H65" s="292"/>
      <c r="I65" s="300"/>
      <c r="J65" s="300"/>
      <c r="K65" s="1508"/>
      <c r="L65" s="300"/>
      <c r="M65" s="300"/>
      <c r="N65" s="300"/>
      <c r="O65" s="300"/>
      <c r="P65" s="300"/>
      <c r="Q65" s="1543">
        <f t="shared" si="0"/>
        <v>0</v>
      </c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1545"/>
      <c r="AE65" s="1545"/>
      <c r="AF65" s="1545"/>
      <c r="AG65" s="1545"/>
      <c r="AH65" s="1545"/>
      <c r="AI65" s="1545"/>
    </row>
    <row r="66" spans="1:35" ht="16.5" customHeight="1">
      <c r="A66" s="1507" t="s">
        <v>2471</v>
      </c>
      <c r="B66" s="300" t="s">
        <v>2472</v>
      </c>
      <c r="C66" s="300" t="s">
        <v>2476</v>
      </c>
      <c r="D66" s="880">
        <v>20911</v>
      </c>
      <c r="E66" s="296"/>
      <c r="F66" s="292"/>
      <c r="G66" s="292"/>
      <c r="H66" s="292"/>
      <c r="I66" s="300"/>
      <c r="J66" s="300"/>
      <c r="K66" s="1508"/>
      <c r="L66" s="300"/>
      <c r="M66" s="300"/>
      <c r="N66" s="300"/>
      <c r="O66" s="300"/>
      <c r="P66" s="300"/>
      <c r="Q66" s="1543">
        <f t="shared" si="0"/>
        <v>0</v>
      </c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1545"/>
      <c r="AE66" s="1545"/>
      <c r="AF66" s="1545"/>
      <c r="AG66" s="1545"/>
      <c r="AH66" s="1545"/>
      <c r="AI66" s="1545"/>
    </row>
    <row r="67" spans="1:35" ht="16.5" customHeight="1">
      <c r="A67" s="1507" t="s">
        <v>2474</v>
      </c>
      <c r="B67" s="296" t="s">
        <v>2475</v>
      </c>
      <c r="C67" s="1609" t="s">
        <v>220</v>
      </c>
      <c r="D67" s="671" t="s">
        <v>2477</v>
      </c>
      <c r="E67" s="296"/>
      <c r="F67" s="292"/>
      <c r="G67" s="292"/>
      <c r="H67" s="292"/>
      <c r="I67" s="300"/>
      <c r="J67" s="300"/>
      <c r="K67" s="1508"/>
      <c r="L67" s="300"/>
      <c r="M67" s="300"/>
      <c r="N67" s="300"/>
      <c r="O67" s="300"/>
      <c r="P67" s="300"/>
      <c r="Q67" s="1543">
        <f t="shared" si="0"/>
        <v>0</v>
      </c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1545"/>
      <c r="AE67" s="1545"/>
      <c r="AF67" s="1545"/>
      <c r="AG67" s="1545"/>
      <c r="AH67" s="1545"/>
      <c r="AI67" s="1545"/>
    </row>
    <row r="68" spans="1:35" s="104" customFormat="1">
      <c r="A68" s="1028" t="s">
        <v>2489</v>
      </c>
      <c r="B68" s="295"/>
      <c r="C68" s="295"/>
      <c r="D68" s="1029"/>
      <c r="E68" s="291"/>
      <c r="F68" s="330"/>
      <c r="G68" s="295"/>
      <c r="H68" s="295"/>
      <c r="I68" s="292"/>
      <c r="J68" s="292"/>
      <c r="K68" s="1534"/>
      <c r="L68" s="292"/>
      <c r="M68" s="292"/>
      <c r="N68" s="292"/>
      <c r="O68" s="292"/>
      <c r="P68" s="292"/>
      <c r="Q68" s="1543">
        <f t="shared" si="0"/>
        <v>0</v>
      </c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1545"/>
      <c r="AE68" s="1545"/>
      <c r="AF68" s="1545"/>
      <c r="AG68" s="1545"/>
      <c r="AH68" s="1545"/>
      <c r="AI68" s="1545"/>
    </row>
    <row r="69" spans="1:35">
      <c r="A69" s="1599" t="s">
        <v>2593</v>
      </c>
      <c r="B69" s="300"/>
      <c r="C69" s="300"/>
      <c r="D69" s="880" t="s">
        <v>2479</v>
      </c>
      <c r="E69" s="296"/>
      <c r="F69" s="871" t="s">
        <v>214</v>
      </c>
      <c r="G69" s="871"/>
      <c r="H69" s="871"/>
      <c r="I69" s="300"/>
      <c r="J69" s="300"/>
      <c r="K69" s="1508"/>
      <c r="L69" s="300"/>
      <c r="M69" s="300"/>
      <c r="N69" s="300"/>
      <c r="O69" s="300"/>
      <c r="P69" s="300"/>
      <c r="Q69" s="1543">
        <f t="shared" si="0"/>
        <v>0</v>
      </c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1545"/>
      <c r="AE69" s="1545"/>
      <c r="AF69" s="1545"/>
      <c r="AG69" s="1545"/>
      <c r="AH69" s="1545"/>
      <c r="AI69" s="1545"/>
    </row>
    <row r="70" spans="1:35">
      <c r="A70" s="1507" t="s">
        <v>2594</v>
      </c>
      <c r="B70" s="300" t="s">
        <v>227</v>
      </c>
      <c r="C70" s="300" t="s">
        <v>2482</v>
      </c>
      <c r="D70" s="880"/>
      <c r="E70" s="296" t="s">
        <v>2480</v>
      </c>
      <c r="F70" s="292"/>
      <c r="G70" s="292"/>
      <c r="H70" s="292"/>
      <c r="I70" s="300"/>
      <c r="J70" s="300"/>
      <c r="K70" s="1508"/>
      <c r="L70" s="300"/>
      <c r="M70" s="300"/>
      <c r="N70" s="300"/>
      <c r="O70" s="300"/>
      <c r="P70" s="1610">
        <v>20000</v>
      </c>
      <c r="Q70" s="1543">
        <f>SUM(G70:P70)</f>
        <v>20000</v>
      </c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1545"/>
      <c r="AE70" s="1545"/>
      <c r="AF70" s="1545"/>
      <c r="AG70" s="1545"/>
      <c r="AH70" s="1545"/>
      <c r="AI70" s="1545"/>
    </row>
    <row r="71" spans="1:35" s="1598" customFormat="1">
      <c r="A71" s="1606" t="s">
        <v>2512</v>
      </c>
      <c r="B71" s="1507"/>
      <c r="C71" s="1544"/>
      <c r="D71" s="1544"/>
      <c r="E71" s="296"/>
      <c r="F71" s="1546" t="s">
        <v>2834</v>
      </c>
      <c r="G71" s="1546"/>
      <c r="H71" s="1546"/>
      <c r="I71" s="1544"/>
      <c r="J71" s="1544"/>
      <c r="K71" s="1597"/>
      <c r="L71" s="1544"/>
      <c r="M71" s="1544"/>
      <c r="N71" s="1544"/>
      <c r="O71" s="1544"/>
      <c r="P71" s="1544"/>
      <c r="Q71" s="1543">
        <f t="shared" si="0"/>
        <v>0</v>
      </c>
      <c r="R71" s="603"/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1545"/>
      <c r="AE71" s="1545"/>
      <c r="AF71" s="1545"/>
      <c r="AG71" s="1545"/>
      <c r="AH71" s="1545"/>
      <c r="AI71" s="1545"/>
    </row>
    <row r="72" spans="1:35">
      <c r="A72" s="1507" t="s">
        <v>1308</v>
      </c>
      <c r="B72" s="300"/>
      <c r="C72" s="300"/>
      <c r="D72" s="300"/>
      <c r="E72" s="296" t="s">
        <v>1511</v>
      </c>
      <c r="F72" s="292"/>
      <c r="G72" s="292"/>
      <c r="H72" s="292"/>
      <c r="I72" s="300"/>
      <c r="J72" s="300"/>
      <c r="K72" s="1508"/>
      <c r="L72" s="300"/>
      <c r="M72" s="300"/>
      <c r="N72" s="300"/>
      <c r="O72" s="300"/>
      <c r="P72" s="300"/>
      <c r="Q72" s="1543">
        <f t="shared" si="0"/>
        <v>0</v>
      </c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1545"/>
      <c r="AE72" s="1545"/>
      <c r="AF72" s="1545"/>
      <c r="AG72" s="1545"/>
      <c r="AH72" s="1545"/>
      <c r="AI72" s="1545"/>
    </row>
    <row r="73" spans="1:35">
      <c r="A73" s="2026" t="s">
        <v>934</v>
      </c>
      <c r="B73" s="2026"/>
      <c r="C73" s="2026"/>
      <c r="D73" s="2026"/>
      <c r="E73" s="300">
        <f>Q73</f>
        <v>463320</v>
      </c>
      <c r="F73" s="292"/>
      <c r="G73" s="301">
        <f>SUM(G15:G72)</f>
        <v>0</v>
      </c>
      <c r="H73" s="301">
        <f t="shared" ref="H73:P73" si="1">SUM(H15:H72)</f>
        <v>0</v>
      </c>
      <c r="I73" s="1542">
        <f>SUM(I15:I72)</f>
        <v>68820</v>
      </c>
      <c r="J73" s="1542">
        <f t="shared" si="1"/>
        <v>0</v>
      </c>
      <c r="K73" s="1542">
        <f t="shared" si="1"/>
        <v>76000</v>
      </c>
      <c r="L73" s="1542">
        <f t="shared" si="1"/>
        <v>150000</v>
      </c>
      <c r="M73" s="1542">
        <f t="shared" si="1"/>
        <v>0</v>
      </c>
      <c r="N73" s="1542">
        <f t="shared" si="1"/>
        <v>144000</v>
      </c>
      <c r="O73" s="1542">
        <f t="shared" si="1"/>
        <v>0</v>
      </c>
      <c r="P73" s="1542">
        <f t="shared" si="1"/>
        <v>24500</v>
      </c>
      <c r="Q73" s="1543">
        <f t="shared" si="0"/>
        <v>463320</v>
      </c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1545"/>
      <c r="AE73" s="1545"/>
      <c r="AF73" s="1545"/>
      <c r="AG73" s="1545"/>
      <c r="AH73" s="1545"/>
      <c r="AI73" s="1545"/>
    </row>
    <row r="74" spans="1:35">
      <c r="I74" s="104"/>
      <c r="J74" s="104"/>
      <c r="K74" s="1611"/>
      <c r="L74" s="104"/>
      <c r="M74" s="104"/>
      <c r="N74" s="104"/>
      <c r="O74" s="104"/>
      <c r="P74" s="104"/>
      <c r="Q74" s="105"/>
    </row>
    <row r="75" spans="1:35" s="452" customFormat="1">
      <c r="A75" s="1548" t="s">
        <v>818</v>
      </c>
      <c r="C75" s="1934" t="s">
        <v>779</v>
      </c>
      <c r="D75" s="1934"/>
      <c r="E75" s="1934"/>
      <c r="F75" s="303"/>
      <c r="H75" s="703"/>
      <c r="I75" s="303" t="s">
        <v>780</v>
      </c>
      <c r="J75" s="1548"/>
      <c r="K75" s="331"/>
      <c r="R75" s="587"/>
      <c r="S75" s="587"/>
      <c r="T75" s="587"/>
      <c r="U75" s="587"/>
      <c r="V75" s="587"/>
      <c r="W75" s="587"/>
      <c r="X75" s="587"/>
      <c r="Y75" s="587"/>
      <c r="Z75" s="587"/>
      <c r="AA75" s="587"/>
      <c r="AB75" s="587"/>
      <c r="AC75" s="587"/>
      <c r="AD75" s="380"/>
      <c r="AE75" s="380"/>
      <c r="AF75" s="380"/>
      <c r="AG75" s="380"/>
      <c r="AH75" s="380"/>
      <c r="AI75" s="380"/>
    </row>
    <row r="76" spans="1:35" s="452" customFormat="1">
      <c r="A76" s="638" t="s">
        <v>3362</v>
      </c>
      <c r="B76" s="638"/>
      <c r="C76" s="638"/>
      <c r="E76" s="583" t="s">
        <v>3357</v>
      </c>
      <c r="F76" s="303"/>
      <c r="H76" s="703"/>
      <c r="J76" s="303" t="s">
        <v>3354</v>
      </c>
      <c r="K76" s="331"/>
      <c r="R76" s="587"/>
      <c r="S76" s="587"/>
      <c r="T76" s="587"/>
      <c r="U76" s="587"/>
      <c r="V76" s="587"/>
      <c r="W76" s="587"/>
      <c r="X76" s="587"/>
      <c r="Y76" s="587"/>
      <c r="Z76" s="587"/>
      <c r="AA76" s="587"/>
      <c r="AB76" s="587"/>
      <c r="AC76" s="587"/>
      <c r="AD76" s="380"/>
      <c r="AE76" s="380"/>
      <c r="AF76" s="380"/>
      <c r="AG76" s="380"/>
      <c r="AH76" s="380"/>
      <c r="AI76" s="380"/>
    </row>
    <row r="77" spans="1:35" s="452" customFormat="1">
      <c r="A77" s="638" t="s">
        <v>821</v>
      </c>
      <c r="B77" s="638"/>
      <c r="C77" s="638"/>
      <c r="E77" s="303" t="s">
        <v>3353</v>
      </c>
      <c r="F77" s="303"/>
      <c r="H77" s="703"/>
      <c r="J77" s="303" t="s">
        <v>2566</v>
      </c>
      <c r="K77" s="331"/>
      <c r="R77" s="587"/>
      <c r="S77" s="587"/>
      <c r="T77" s="587"/>
      <c r="U77" s="587"/>
      <c r="V77" s="587"/>
      <c r="W77" s="587"/>
      <c r="X77" s="587"/>
      <c r="Y77" s="587"/>
      <c r="Z77" s="587"/>
      <c r="AA77" s="587"/>
      <c r="AB77" s="587"/>
      <c r="AC77" s="587"/>
      <c r="AD77" s="380"/>
      <c r="AE77" s="380"/>
      <c r="AF77" s="380"/>
      <c r="AG77" s="380"/>
      <c r="AH77" s="380"/>
      <c r="AI77" s="380"/>
    </row>
    <row r="78" spans="1:35" s="129" customFormat="1" ht="15.75" customHeight="1">
      <c r="C78" s="380"/>
      <c r="E78" s="145" t="s">
        <v>3356</v>
      </c>
      <c r="F78" s="380"/>
      <c r="I78" s="380"/>
      <c r="J78" s="145" t="s">
        <v>3355</v>
      </c>
      <c r="K78" s="1366"/>
      <c r="R78" s="587"/>
      <c r="S78" s="587"/>
      <c r="T78" s="587"/>
      <c r="U78" s="587"/>
      <c r="V78" s="587"/>
      <c r="W78" s="587"/>
      <c r="X78" s="587"/>
      <c r="Y78" s="587"/>
      <c r="Z78" s="587"/>
      <c r="AA78" s="587"/>
      <c r="AB78" s="587"/>
      <c r="AC78" s="587"/>
      <c r="AD78" s="380"/>
      <c r="AE78" s="380"/>
      <c r="AF78" s="380"/>
      <c r="AG78" s="380"/>
      <c r="AH78" s="380"/>
      <c r="AI78" s="380"/>
    </row>
    <row r="79" spans="1:35" ht="23.25" customHeight="1"/>
  </sheetData>
  <mergeCells count="14">
    <mergeCell ref="A1:O1"/>
    <mergeCell ref="R13:AC13"/>
    <mergeCell ref="AD13:AI13"/>
    <mergeCell ref="G13:Q13"/>
    <mergeCell ref="C75:E75"/>
    <mergeCell ref="A73:D73"/>
    <mergeCell ref="F13:F14"/>
    <mergeCell ref="E45:E47"/>
    <mergeCell ref="A13:A14"/>
    <mergeCell ref="B13:C13"/>
    <mergeCell ref="D13:D14"/>
    <mergeCell ref="E13:E14"/>
    <mergeCell ref="F37:F39"/>
    <mergeCell ref="E38:E39"/>
  </mergeCells>
  <pageMargins left="0.71969696969696972" right="0.23622047244094491" top="0.44791666666666669" bottom="0.20833333333333334" header="0.31496062992125984" footer="0.31496062992125984"/>
  <pageSetup paperSize="9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view="pageLayout" topLeftCell="A7" workbookViewId="0">
      <selection activeCell="B23" sqref="B23"/>
    </sheetView>
  </sheetViews>
  <sheetFormatPr defaultColWidth="25" defaultRowHeight="22.5" customHeight="1"/>
  <cols>
    <col min="1" max="1" width="20.875" style="1696" customWidth="1"/>
    <col min="2" max="5" width="26.25" style="1668" customWidth="1"/>
    <col min="6" max="6" width="21.25" style="1668" customWidth="1"/>
    <col min="7" max="16384" width="25" style="1668"/>
  </cols>
  <sheetData>
    <row r="1" spans="1:16" s="1654" customFormat="1" ht="22.5" customHeight="1">
      <c r="A1" s="1653"/>
      <c r="C1" s="1655" t="s">
        <v>4810</v>
      </c>
    </row>
    <row r="2" spans="1:16" s="1659" customFormat="1" ht="27" customHeight="1">
      <c r="A2" s="1656"/>
      <c r="B2" s="1657" t="s">
        <v>4819</v>
      </c>
      <c r="C2" s="1658" t="s">
        <v>1932</v>
      </c>
    </row>
    <row r="3" spans="1:16" s="1659" customFormat="1" ht="27" customHeight="1">
      <c r="A3" s="1656"/>
      <c r="B3" s="1657" t="s">
        <v>4820</v>
      </c>
      <c r="C3" s="1820" t="s">
        <v>1705</v>
      </c>
      <c r="D3" s="1820"/>
      <c r="E3" s="1820"/>
      <c r="F3" s="1820"/>
      <c r="G3" s="1820"/>
      <c r="H3" s="1820"/>
      <c r="I3" s="1820"/>
      <c r="J3" s="1820"/>
      <c r="K3" s="1820"/>
      <c r="L3" s="1820"/>
      <c r="M3" s="1820"/>
      <c r="N3" s="1820"/>
      <c r="O3" s="1820"/>
      <c r="P3" s="1820"/>
    </row>
    <row r="4" spans="1:16" s="1663" customFormat="1" ht="32.25" customHeight="1">
      <c r="A4" s="1660"/>
      <c r="B4" s="1661" t="s">
        <v>4821</v>
      </c>
      <c r="C4" s="1662" t="s">
        <v>4822</v>
      </c>
      <c r="D4" s="1661" t="s">
        <v>4823</v>
      </c>
      <c r="E4" s="1662" t="s">
        <v>4824</v>
      </c>
    </row>
    <row r="5" spans="1:16" s="1666" customFormat="1" ht="22.5" customHeight="1">
      <c r="A5" s="1664" t="s">
        <v>4825</v>
      </c>
      <c r="B5" s="1821" t="s">
        <v>2723</v>
      </c>
      <c r="C5" s="1821"/>
      <c r="D5" s="1665" t="s">
        <v>4826</v>
      </c>
      <c r="E5" s="1665" t="s">
        <v>4827</v>
      </c>
    </row>
    <row r="6" spans="1:16" ht="22.5" customHeight="1">
      <c r="A6" s="1667" t="s">
        <v>4828</v>
      </c>
      <c r="B6" s="1822"/>
      <c r="C6" s="1823"/>
      <c r="D6" s="1823"/>
      <c r="E6" s="1824"/>
    </row>
    <row r="7" spans="1:16" ht="22.5" customHeight="1">
      <c r="A7" s="1669" t="s">
        <v>4829</v>
      </c>
      <c r="B7" s="1825"/>
      <c r="C7" s="1826"/>
      <c r="D7" s="1826"/>
      <c r="E7" s="1827"/>
    </row>
    <row r="8" spans="1:16" ht="22.5" customHeight="1">
      <c r="A8" s="1670" t="s">
        <v>228</v>
      </c>
      <c r="B8" s="1828"/>
      <c r="C8" s="1829"/>
      <c r="D8" s="1829"/>
      <c r="E8" s="1830"/>
    </row>
    <row r="9" spans="1:16" ht="22.5" customHeight="1">
      <c r="A9" s="1671" t="s">
        <v>4830</v>
      </c>
      <c r="B9" s="1831"/>
      <c r="C9" s="1834"/>
      <c r="D9" s="1808"/>
      <c r="E9" s="1808"/>
    </row>
    <row r="10" spans="1:16" ht="22.5" customHeight="1">
      <c r="A10" s="1672" t="s">
        <v>4831</v>
      </c>
      <c r="B10" s="1832"/>
      <c r="C10" s="1835"/>
      <c r="D10" s="1809"/>
      <c r="E10" s="1809"/>
    </row>
    <row r="11" spans="1:16" ht="22.5" customHeight="1">
      <c r="A11" s="1673" t="s">
        <v>1866</v>
      </c>
      <c r="B11" s="1833"/>
      <c r="C11" s="1836"/>
      <c r="D11" s="1810"/>
      <c r="E11" s="1810"/>
    </row>
    <row r="12" spans="1:16" ht="22.5" customHeight="1">
      <c r="A12" s="1667" t="s">
        <v>4832</v>
      </c>
      <c r="B12" s="1807"/>
      <c r="C12" s="1807"/>
      <c r="D12" s="1808"/>
      <c r="E12" s="1808"/>
    </row>
    <row r="13" spans="1:16" ht="22.5" customHeight="1">
      <c r="A13" s="1669" t="s">
        <v>4833</v>
      </c>
      <c r="B13" s="1807"/>
      <c r="C13" s="1807"/>
      <c r="D13" s="1809"/>
      <c r="E13" s="1809"/>
    </row>
    <row r="14" spans="1:16" ht="22.5" customHeight="1">
      <c r="A14" s="1674"/>
      <c r="B14" s="1807"/>
      <c r="C14" s="1807"/>
      <c r="D14" s="1809"/>
      <c r="E14" s="1809"/>
    </row>
    <row r="15" spans="1:16" ht="22.5" customHeight="1">
      <c r="A15" s="1674" t="s">
        <v>4834</v>
      </c>
      <c r="B15" s="1807"/>
      <c r="C15" s="1807"/>
      <c r="D15" s="1809"/>
      <c r="E15" s="1809"/>
    </row>
    <row r="16" spans="1:16" ht="22.5" customHeight="1">
      <c r="A16" s="1674"/>
      <c r="B16" s="1807"/>
      <c r="C16" s="1807"/>
      <c r="D16" s="1809"/>
      <c r="E16" s="1809"/>
    </row>
    <row r="17" spans="1:5" ht="18">
      <c r="A17" s="1674"/>
      <c r="B17" s="1807"/>
      <c r="C17" s="1807"/>
      <c r="D17" s="1809"/>
      <c r="E17" s="1809"/>
    </row>
    <row r="18" spans="1:5" ht="18">
      <c r="A18" s="1674"/>
      <c r="B18" s="1807"/>
      <c r="C18" s="1807"/>
      <c r="D18" s="1809"/>
      <c r="E18" s="1809"/>
    </row>
    <row r="19" spans="1:5" ht="18">
      <c r="A19" s="1670"/>
      <c r="B19" s="1807"/>
      <c r="C19" s="1807"/>
      <c r="D19" s="1810"/>
      <c r="E19" s="1810"/>
    </row>
    <row r="20" spans="1:5" ht="21.75">
      <c r="A20" s="1671" t="s">
        <v>4835</v>
      </c>
      <c r="B20" s="1811"/>
      <c r="C20" s="1812"/>
      <c r="D20" s="1812"/>
      <c r="E20" s="1813"/>
    </row>
    <row r="21" spans="1:5" ht="21.75">
      <c r="A21" s="1672" t="s">
        <v>4836</v>
      </c>
      <c r="B21" s="1814"/>
      <c r="C21" s="1815"/>
      <c r="D21" s="1815"/>
      <c r="E21" s="1816"/>
    </row>
    <row r="22" spans="1:5" ht="18">
      <c r="A22" s="1675" t="s">
        <v>1898</v>
      </c>
      <c r="B22" s="1817"/>
      <c r="C22" s="1818"/>
      <c r="D22" s="1818"/>
      <c r="E22" s="1819"/>
    </row>
    <row r="23" spans="1:5" ht="21.75">
      <c r="A23" s="1676"/>
      <c r="B23" s="1677"/>
      <c r="C23" s="1677"/>
      <c r="D23" s="1677"/>
      <c r="E23" s="1677"/>
    </row>
    <row r="24" spans="1:5" ht="21.75">
      <c r="A24" s="1676"/>
      <c r="B24" s="1677"/>
      <c r="C24" s="1677"/>
      <c r="D24" s="1677"/>
      <c r="E24" s="1677"/>
    </row>
    <row r="25" spans="1:5" ht="21.75">
      <c r="A25" s="1676"/>
      <c r="B25" s="1677"/>
      <c r="C25" s="1677"/>
      <c r="D25" s="1677"/>
      <c r="E25" s="1677"/>
    </row>
    <row r="26" spans="1:5" ht="21.75">
      <c r="A26" s="1676"/>
      <c r="B26" s="1677"/>
      <c r="C26" s="1677"/>
      <c r="D26" s="1677"/>
      <c r="E26" s="1677"/>
    </row>
    <row r="27" spans="1:5" ht="21.75">
      <c r="A27" s="1676"/>
      <c r="B27" s="1677"/>
      <c r="C27" s="1677"/>
      <c r="D27" s="1677"/>
      <c r="E27" s="1677"/>
    </row>
    <row r="28" spans="1:5" ht="18.75">
      <c r="A28" s="1678"/>
      <c r="B28" s="1679"/>
      <c r="C28" s="1679"/>
      <c r="D28" s="1679"/>
      <c r="E28" s="1679"/>
    </row>
    <row r="29" spans="1:5" ht="18">
      <c r="A29" s="1680"/>
    </row>
    <row r="30" spans="1:5" ht="36">
      <c r="A30" s="1681"/>
      <c r="B30" s="1682" t="s">
        <v>4837</v>
      </c>
      <c r="C30" s="1683" t="s">
        <v>4837</v>
      </c>
      <c r="D30" s="1684" t="s">
        <v>4838</v>
      </c>
      <c r="E30" s="1685" t="s">
        <v>4839</v>
      </c>
    </row>
    <row r="31" spans="1:5" ht="18">
      <c r="A31" s="1681"/>
      <c r="B31" s="1686" t="s">
        <v>4840</v>
      </c>
      <c r="C31" s="1805" t="s">
        <v>4841</v>
      </c>
      <c r="D31" s="1806"/>
      <c r="E31" s="1685"/>
    </row>
    <row r="32" spans="1:5" ht="18">
      <c r="A32" s="1681"/>
      <c r="B32" s="1687" t="s">
        <v>4842</v>
      </c>
      <c r="C32" s="1801"/>
      <c r="D32" s="1802"/>
      <c r="E32" s="1685"/>
    </row>
    <row r="33" spans="1:5" ht="36">
      <c r="A33" s="1681"/>
      <c r="B33" s="1688" t="s">
        <v>4843</v>
      </c>
      <c r="C33" s="1803"/>
      <c r="D33" s="1804"/>
      <c r="E33" s="1685"/>
    </row>
    <row r="34" spans="1:5" ht="18">
      <c r="A34" s="1681"/>
      <c r="B34" s="1688" t="s">
        <v>4844</v>
      </c>
      <c r="C34" s="1805" t="s">
        <v>4845</v>
      </c>
      <c r="D34" s="1806"/>
      <c r="E34" s="1685"/>
    </row>
    <row r="35" spans="1:5" ht="18">
      <c r="A35" s="1681"/>
      <c r="B35" s="1688" t="s">
        <v>4846</v>
      </c>
      <c r="C35" s="1801"/>
      <c r="D35" s="1802"/>
      <c r="E35" s="1685"/>
    </row>
    <row r="36" spans="1:5" ht="18">
      <c r="A36" s="1681"/>
      <c r="B36" s="1689"/>
      <c r="C36" s="1805" t="s">
        <v>4847</v>
      </c>
      <c r="D36" s="1806"/>
      <c r="E36" s="1685"/>
    </row>
    <row r="37" spans="1:5" ht="36">
      <c r="A37" s="1690"/>
      <c r="B37" s="1691" t="s">
        <v>4848</v>
      </c>
      <c r="C37" s="1799" t="s">
        <v>4849</v>
      </c>
      <c r="D37" s="1800"/>
      <c r="E37" s="1685"/>
    </row>
    <row r="38" spans="1:5" ht="18">
      <c r="A38" s="1690"/>
      <c r="B38" s="1689"/>
      <c r="C38" s="1799" t="s">
        <v>4850</v>
      </c>
      <c r="D38" s="1800"/>
      <c r="E38" s="1685"/>
    </row>
    <row r="39" spans="1:5" ht="18">
      <c r="A39" s="1690"/>
      <c r="B39" s="1689"/>
      <c r="C39" s="1799" t="s">
        <v>4851</v>
      </c>
      <c r="D39" s="1800"/>
      <c r="E39" s="1685"/>
    </row>
    <row r="40" spans="1:5" ht="36">
      <c r="A40" s="1690"/>
      <c r="B40" s="1692" t="s">
        <v>4852</v>
      </c>
      <c r="C40" s="1801"/>
      <c r="D40" s="1802"/>
      <c r="E40" s="1685"/>
    </row>
    <row r="41" spans="1:5" ht="18">
      <c r="A41" s="1690"/>
      <c r="B41" s="1693"/>
      <c r="C41" s="1693"/>
      <c r="D41" s="1693"/>
      <c r="E41" s="1694"/>
    </row>
    <row r="42" spans="1:5" ht="18">
      <c r="A42" s="1690"/>
      <c r="B42" s="1695"/>
      <c r="C42" s="1693"/>
      <c r="D42" s="1693"/>
      <c r="E42" s="1694"/>
    </row>
  </sheetData>
  <mergeCells count="21">
    <mergeCell ref="C32:D32"/>
    <mergeCell ref="C3:P3"/>
    <mergeCell ref="B5:C5"/>
    <mergeCell ref="B6:E8"/>
    <mergeCell ref="B9:B11"/>
    <mergeCell ref="C9:C11"/>
    <mergeCell ref="D9:D11"/>
    <mergeCell ref="E9:E11"/>
    <mergeCell ref="B12:C19"/>
    <mergeCell ref="D12:D19"/>
    <mergeCell ref="E12:E19"/>
    <mergeCell ref="B20:E22"/>
    <mergeCell ref="C31:D31"/>
    <mergeCell ref="C39:D39"/>
    <mergeCell ref="C40:D40"/>
    <mergeCell ref="C33:D33"/>
    <mergeCell ref="C34:D34"/>
    <mergeCell ref="C35:D35"/>
    <mergeCell ref="C36:D36"/>
    <mergeCell ref="C37:D37"/>
    <mergeCell ref="C38:D38"/>
  </mergeCells>
  <pageMargins left="0.90625" right="0.25" top="0.46875" bottom="0.39583333333333331" header="0.3" footer="0.3"/>
  <pageSetup paperSize="9" orientation="landscape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AI33"/>
  <sheetViews>
    <sheetView view="pageLayout" topLeftCell="A22" zoomScaleNormal="110" workbookViewId="0">
      <selection activeCell="H28" sqref="H28"/>
    </sheetView>
  </sheetViews>
  <sheetFormatPr defaultRowHeight="17.25" customHeight="1"/>
  <cols>
    <col min="1" max="1" width="46.375" style="62" customWidth="1"/>
    <col min="2" max="2" width="21.375" style="62" hidden="1" customWidth="1"/>
    <col min="3" max="3" width="17.125" style="62" hidden="1" customWidth="1"/>
    <col min="4" max="4" width="9.875" style="62" customWidth="1"/>
    <col min="5" max="5" width="7.75" style="62" customWidth="1"/>
    <col min="6" max="6" width="9.75" style="62" customWidth="1"/>
    <col min="7" max="7" width="5.375" style="62" customWidth="1"/>
    <col min="8" max="8" width="3.875" style="62" customWidth="1"/>
    <col min="9" max="9" width="4.25" style="62" customWidth="1"/>
    <col min="10" max="10" width="4.625" style="62" customWidth="1"/>
    <col min="11" max="11" width="6" style="62" customWidth="1"/>
    <col min="12" max="12" width="4.125" style="62" customWidth="1"/>
    <col min="13" max="16" width="4.5" style="62" customWidth="1"/>
    <col min="17" max="17" width="7.12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35" s="1037" customFormat="1" ht="16.5" customHeight="1">
      <c r="A1" s="1964" t="s">
        <v>822</v>
      </c>
      <c r="B1" s="1964"/>
      <c r="C1" s="1964"/>
      <c r="D1" s="1964"/>
      <c r="E1" s="1964"/>
      <c r="F1" s="1964"/>
      <c r="G1" s="1964"/>
      <c r="H1" s="1964"/>
      <c r="I1" s="1964"/>
      <c r="J1" s="1964"/>
      <c r="K1" s="1964"/>
      <c r="L1" s="1964"/>
      <c r="M1" s="1964"/>
      <c r="N1" s="1964"/>
      <c r="O1" s="1964"/>
      <c r="P1" s="1612"/>
      <c r="Q1" s="1612"/>
      <c r="R1" s="1613"/>
      <c r="S1" s="1613"/>
      <c r="T1" s="1613"/>
      <c r="U1" s="1613"/>
      <c r="V1" s="1613"/>
      <c r="W1" s="1613"/>
      <c r="X1" s="1613"/>
      <c r="Y1" s="1613"/>
      <c r="Z1" s="1613"/>
      <c r="AA1" s="1613"/>
      <c r="AB1" s="1613"/>
      <c r="AC1" s="1613"/>
    </row>
    <row r="2" spans="1:35" ht="17.25" customHeight="1">
      <c r="A2" s="927" t="s">
        <v>0</v>
      </c>
      <c r="C2" s="951"/>
      <c r="D2" s="241" t="s">
        <v>192</v>
      </c>
      <c r="E2" s="239"/>
      <c r="F2" s="242"/>
      <c r="G2" s="242"/>
      <c r="H2" s="242"/>
      <c r="AD2" s="81"/>
      <c r="AE2" s="81"/>
      <c r="AF2" s="81"/>
      <c r="AG2" s="81"/>
      <c r="AH2" s="81"/>
      <c r="AI2" s="81"/>
    </row>
    <row r="3" spans="1:35" ht="17.25" customHeight="1">
      <c r="A3" s="927" t="s">
        <v>2</v>
      </c>
      <c r="C3" s="952"/>
      <c r="D3" s="241" t="s">
        <v>193</v>
      </c>
      <c r="E3" s="239"/>
      <c r="F3" s="242"/>
      <c r="G3" s="242"/>
      <c r="H3" s="242"/>
      <c r="AD3" s="81"/>
      <c r="AE3" s="81"/>
      <c r="AF3" s="81"/>
      <c r="AG3" s="81"/>
      <c r="AH3" s="81"/>
      <c r="AI3" s="81"/>
    </row>
    <row r="4" spans="1:35" ht="17.25" customHeight="1">
      <c r="A4" s="927" t="s">
        <v>4</v>
      </c>
      <c r="C4" s="897"/>
      <c r="D4" s="236" t="s">
        <v>194</v>
      </c>
      <c r="E4" s="239"/>
      <c r="F4" s="242"/>
      <c r="G4" s="242"/>
      <c r="H4" s="242"/>
      <c r="AD4" s="81"/>
      <c r="AE4" s="81"/>
      <c r="AF4" s="81"/>
      <c r="AG4" s="81"/>
      <c r="AH4" s="81"/>
      <c r="AI4" s="81"/>
    </row>
    <row r="5" spans="1:35" ht="17.25" customHeight="1">
      <c r="A5" s="927" t="s">
        <v>7</v>
      </c>
      <c r="C5" s="952"/>
      <c r="D5" s="1021" t="s">
        <v>195</v>
      </c>
      <c r="E5" s="239"/>
      <c r="F5" s="242"/>
      <c r="G5" s="242"/>
      <c r="H5" s="242"/>
      <c r="AD5" s="549"/>
      <c r="AE5" s="549"/>
      <c r="AF5" s="549"/>
      <c r="AG5" s="549"/>
      <c r="AH5" s="549"/>
      <c r="AI5" s="549"/>
    </row>
    <row r="6" spans="1:35" ht="17.25" customHeight="1">
      <c r="A6" s="929" t="s">
        <v>9</v>
      </c>
      <c r="C6" s="951"/>
      <c r="D6" s="554" t="s">
        <v>17</v>
      </c>
      <c r="E6" s="243" t="s">
        <v>1831</v>
      </c>
      <c r="F6" s="242"/>
      <c r="G6" s="242"/>
      <c r="H6" s="242"/>
      <c r="AD6" s="549"/>
      <c r="AE6" s="549"/>
      <c r="AF6" s="549"/>
      <c r="AG6" s="549"/>
      <c r="AH6" s="549"/>
      <c r="AI6" s="549"/>
    </row>
    <row r="7" spans="1:35" ht="17.25" customHeight="1">
      <c r="A7" s="929"/>
      <c r="C7" s="951"/>
      <c r="D7" s="554" t="s">
        <v>18</v>
      </c>
      <c r="E7" s="243" t="s">
        <v>2833</v>
      </c>
      <c r="F7" s="242"/>
      <c r="G7" s="242"/>
      <c r="H7" s="242"/>
      <c r="AD7" s="549"/>
      <c r="AE7" s="549"/>
      <c r="AF7" s="549"/>
      <c r="AG7" s="549"/>
      <c r="AH7" s="549"/>
      <c r="AI7" s="549"/>
    </row>
    <row r="8" spans="1:35" ht="17.25" customHeight="1">
      <c r="A8" s="927" t="s">
        <v>11</v>
      </c>
      <c r="C8" s="952"/>
      <c r="D8" s="62" t="s">
        <v>3365</v>
      </c>
      <c r="E8" s="239"/>
      <c r="F8" s="972"/>
      <c r="G8" s="972"/>
      <c r="H8" s="972"/>
      <c r="AD8" s="549"/>
      <c r="AE8" s="549"/>
      <c r="AF8" s="549"/>
      <c r="AG8" s="549"/>
      <c r="AH8" s="549"/>
      <c r="AI8" s="549"/>
    </row>
    <row r="9" spans="1:35" ht="17.25" customHeight="1">
      <c r="A9" s="2010" t="s">
        <v>12</v>
      </c>
      <c r="B9" s="1972" t="s">
        <v>13</v>
      </c>
      <c r="C9" s="1972"/>
      <c r="D9" s="2040" t="s">
        <v>14</v>
      </c>
      <c r="E9" s="1972" t="s">
        <v>15</v>
      </c>
      <c r="F9" s="1972" t="s">
        <v>16</v>
      </c>
      <c r="G9" s="869"/>
      <c r="H9" s="869"/>
      <c r="I9" s="1550"/>
      <c r="J9" s="1550"/>
      <c r="K9" s="1550"/>
      <c r="L9" s="1550" t="s">
        <v>959</v>
      </c>
      <c r="M9" s="1550"/>
      <c r="N9" s="1550"/>
      <c r="O9" s="1550"/>
      <c r="P9" s="1550"/>
      <c r="Q9" s="1550"/>
      <c r="R9" s="1960" t="s">
        <v>3361</v>
      </c>
      <c r="S9" s="1960"/>
      <c r="T9" s="1960"/>
      <c r="U9" s="1960"/>
      <c r="V9" s="1960"/>
      <c r="W9" s="1960"/>
      <c r="X9" s="1960"/>
      <c r="Y9" s="1960"/>
      <c r="Z9" s="1960"/>
      <c r="AA9" s="1960"/>
      <c r="AB9" s="1960"/>
      <c r="AC9" s="1960"/>
      <c r="AD9" s="1936" t="s">
        <v>1934</v>
      </c>
      <c r="AE9" s="1936"/>
      <c r="AF9" s="1936"/>
      <c r="AG9" s="1936"/>
      <c r="AH9" s="1936"/>
      <c r="AI9" s="1936"/>
    </row>
    <row r="10" spans="1:35" ht="17.25" customHeight="1">
      <c r="A10" s="1946"/>
      <c r="B10" s="1552" t="s">
        <v>17</v>
      </c>
      <c r="C10" s="1552" t="s">
        <v>18</v>
      </c>
      <c r="D10" s="2041"/>
      <c r="E10" s="1972"/>
      <c r="F10" s="1972"/>
      <c r="G10" s="56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564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</row>
    <row r="11" spans="1:35" ht="17.25" customHeight="1">
      <c r="A11" s="1614" t="s">
        <v>3364</v>
      </c>
      <c r="B11" s="154"/>
      <c r="C11" s="154"/>
      <c r="D11" s="154"/>
      <c r="E11" s="154"/>
      <c r="F11" s="258" t="s">
        <v>502</v>
      </c>
      <c r="G11" s="344"/>
      <c r="H11" s="344"/>
      <c r="I11" s="154">
        <v>0</v>
      </c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5"/>
      <c r="AE11" s="1545"/>
      <c r="AF11" s="1545"/>
      <c r="AG11" s="1545"/>
      <c r="AH11" s="1545"/>
      <c r="AI11" s="1545"/>
    </row>
    <row r="12" spans="1:35" ht="17.25" customHeight="1">
      <c r="A12" s="154" t="s">
        <v>3857</v>
      </c>
      <c r="B12" s="154" t="s">
        <v>503</v>
      </c>
      <c r="C12" s="154" t="s">
        <v>504</v>
      </c>
      <c r="D12" s="345">
        <v>20821</v>
      </c>
      <c r="E12" s="344" t="s">
        <v>471</v>
      </c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5"/>
      <c r="AE12" s="1545"/>
      <c r="AF12" s="1545"/>
      <c r="AG12" s="1545"/>
      <c r="AH12" s="1545"/>
      <c r="AI12" s="1545"/>
    </row>
    <row r="13" spans="1:35" ht="17.25" customHeight="1">
      <c r="A13" s="154" t="s">
        <v>2595</v>
      </c>
      <c r="B13" s="154" t="s">
        <v>505</v>
      </c>
      <c r="C13" s="154"/>
      <c r="D13" s="345">
        <v>20790</v>
      </c>
      <c r="E13" s="344" t="s">
        <v>471</v>
      </c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</row>
    <row r="14" spans="1:35" ht="17.25" customHeight="1">
      <c r="A14" s="154" t="s">
        <v>2596</v>
      </c>
      <c r="B14" s="154" t="s">
        <v>506</v>
      </c>
      <c r="C14" s="154"/>
      <c r="D14" s="344"/>
      <c r="E14" s="34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</row>
    <row r="15" spans="1:35" ht="17.25" customHeight="1">
      <c r="A15" s="154" t="s">
        <v>507</v>
      </c>
      <c r="B15" s="154" t="s">
        <v>508</v>
      </c>
      <c r="C15" s="154"/>
      <c r="D15" s="345">
        <v>20729</v>
      </c>
      <c r="E15" s="344" t="s">
        <v>471</v>
      </c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</row>
    <row r="16" spans="1:35" ht="17.25" customHeight="1">
      <c r="A16" s="939" t="s">
        <v>509</v>
      </c>
      <c r="B16" s="154"/>
      <c r="C16" s="154"/>
      <c r="D16" s="344"/>
      <c r="E16" s="34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7.25" customHeight="1">
      <c r="A17" s="939" t="s">
        <v>2597</v>
      </c>
      <c r="B17" s="154"/>
      <c r="C17" s="154"/>
      <c r="D17" s="344"/>
      <c r="E17" s="34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7.25" customHeight="1">
      <c r="A18" s="939" t="s">
        <v>510</v>
      </c>
      <c r="B18" s="154"/>
      <c r="C18" s="154"/>
      <c r="D18" s="344"/>
      <c r="E18" s="34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7.25" customHeight="1">
      <c r="A19" s="939" t="s">
        <v>3858</v>
      </c>
      <c r="B19" s="154"/>
      <c r="C19" s="154"/>
      <c r="D19" s="344"/>
      <c r="E19" s="34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7.25" customHeight="1">
      <c r="A20" s="939" t="s">
        <v>511</v>
      </c>
      <c r="B20" s="154"/>
      <c r="C20" s="154"/>
      <c r="D20" s="344"/>
      <c r="E20" s="34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7.25" customHeight="1">
      <c r="A21" s="939" t="s">
        <v>512</v>
      </c>
      <c r="B21" s="154"/>
      <c r="C21" s="154"/>
      <c r="D21" s="344"/>
      <c r="E21" s="34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257"/>
      <c r="AE21" s="257"/>
      <c r="AF21" s="257"/>
      <c r="AG21" s="257"/>
      <c r="AH21" s="257"/>
      <c r="AI21" s="257"/>
    </row>
    <row r="22" spans="1:35" ht="17.25" customHeight="1">
      <c r="A22" s="1615" t="s">
        <v>2690</v>
      </c>
      <c r="B22" s="154"/>
      <c r="C22" s="154"/>
      <c r="D22" s="344"/>
      <c r="E22" s="344"/>
      <c r="F22" s="154" t="s">
        <v>502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7.25" customHeight="1">
      <c r="A23" s="1616" t="s">
        <v>2598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7.25" customHeight="1">
      <c r="A24" s="249" t="s">
        <v>2599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7.25" customHeight="1">
      <c r="A25" s="2039" t="s">
        <v>934</v>
      </c>
      <c r="B25" s="2039"/>
      <c r="C25" s="2039"/>
      <c r="D25" s="2039"/>
      <c r="E25" s="344">
        <f>Q25</f>
        <v>0</v>
      </c>
      <c r="F25" s="154"/>
      <c r="G25" s="154"/>
      <c r="H25" s="154"/>
      <c r="I25" s="154">
        <f t="shared" ref="I25:Q25" si="0">SUM(I11:I24)</f>
        <v>0</v>
      </c>
      <c r="J25" s="154">
        <f t="shared" si="0"/>
        <v>0</v>
      </c>
      <c r="K25" s="154">
        <f t="shared" si="0"/>
        <v>0</v>
      </c>
      <c r="L25" s="154">
        <f t="shared" si="0"/>
        <v>0</v>
      </c>
      <c r="M25" s="154">
        <f t="shared" si="0"/>
        <v>0</v>
      </c>
      <c r="N25" s="154">
        <f t="shared" si="0"/>
        <v>0</v>
      </c>
      <c r="O25" s="154">
        <f t="shared" si="0"/>
        <v>0</v>
      </c>
      <c r="P25" s="154">
        <f t="shared" si="0"/>
        <v>0</v>
      </c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5" customHeight="1">
      <c r="D26" s="349"/>
      <c r="E26" s="349"/>
      <c r="AD26" s="62"/>
      <c r="AE26" s="62"/>
      <c r="AF26" s="62"/>
      <c r="AG26" s="62"/>
      <c r="AH26" s="62"/>
      <c r="AI26" s="62"/>
    </row>
    <row r="27" spans="1:35" ht="17.25" customHeight="1">
      <c r="A27" s="1551" t="s">
        <v>818</v>
      </c>
      <c r="C27" s="1952" t="s">
        <v>779</v>
      </c>
      <c r="D27" s="1952"/>
      <c r="E27" s="1952"/>
      <c r="F27" s="348"/>
      <c r="K27" s="348" t="s">
        <v>780</v>
      </c>
      <c r="L27" s="1551"/>
    </row>
    <row r="28" spans="1:35" ht="17.25" customHeight="1">
      <c r="A28" s="349" t="s">
        <v>3362</v>
      </c>
      <c r="B28" s="349"/>
      <c r="C28" s="349"/>
      <c r="E28" s="583" t="s">
        <v>3357</v>
      </c>
      <c r="F28" s="348"/>
      <c r="L28" s="348" t="s">
        <v>3354</v>
      </c>
    </row>
    <row r="29" spans="1:35" ht="17.25" customHeight="1">
      <c r="A29" s="349" t="s">
        <v>821</v>
      </c>
      <c r="B29" s="349"/>
      <c r="C29" s="349"/>
      <c r="E29" s="348" t="s">
        <v>3353</v>
      </c>
      <c r="F29" s="348"/>
      <c r="K29" s="348" t="s">
        <v>2566</v>
      </c>
    </row>
    <row r="30" spans="1:35" s="143" customFormat="1" ht="17.25" customHeight="1">
      <c r="C30" s="584"/>
      <c r="E30" s="585" t="s">
        <v>3356</v>
      </c>
      <c r="F30" s="584"/>
      <c r="K30" s="585" t="s">
        <v>3355</v>
      </c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380"/>
      <c r="AE30" s="380"/>
      <c r="AF30" s="380"/>
      <c r="AG30" s="380"/>
      <c r="AH30" s="380"/>
      <c r="AI30" s="380"/>
    </row>
    <row r="31" spans="1:35" s="71" customFormat="1" ht="19.5" customHeight="1">
      <c r="A31" s="233"/>
      <c r="E31" s="233"/>
      <c r="F31" s="104"/>
      <c r="G31" s="104"/>
      <c r="H31" s="104"/>
      <c r="Q31" s="72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380"/>
      <c r="AE31" s="380"/>
      <c r="AF31" s="380"/>
      <c r="AG31" s="380"/>
      <c r="AH31" s="380"/>
      <c r="AI31" s="380"/>
    </row>
    <row r="32" spans="1:35" ht="17.25" customHeight="1">
      <c r="AD32" s="62"/>
      <c r="AE32" s="62"/>
      <c r="AF32" s="62"/>
      <c r="AG32" s="62"/>
      <c r="AH32" s="62"/>
      <c r="AI32" s="62"/>
    </row>
    <row r="33" spans="30:35" ht="17.25" customHeight="1">
      <c r="AD33" s="143"/>
      <c r="AE33" s="143"/>
      <c r="AF33" s="143"/>
      <c r="AG33" s="143"/>
      <c r="AH33" s="143"/>
      <c r="AI33" s="143"/>
    </row>
  </sheetData>
  <mergeCells count="10">
    <mergeCell ref="A1:O1"/>
    <mergeCell ref="R9:AC9"/>
    <mergeCell ref="AD9:AI9"/>
    <mergeCell ref="C27:E27"/>
    <mergeCell ref="A25:D25"/>
    <mergeCell ref="A9:A10"/>
    <mergeCell ref="B9:C9"/>
    <mergeCell ref="D9:D10"/>
    <mergeCell ref="E9:E10"/>
    <mergeCell ref="F9:F10"/>
  </mergeCells>
  <pageMargins left="0.59375" right="0.23622047244094491" top="0.51181102362204722" bottom="0.27559055118110237" header="0.31496062992125984" footer="0.31496062992125984"/>
  <pageSetup paperSize="9" orientation="landscape" horizontalDpi="4294967293" verticalDpi="36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FF00"/>
  </sheetPr>
  <dimension ref="A1:AI69"/>
  <sheetViews>
    <sheetView view="pageLayout" topLeftCell="A54" zoomScale="110" zoomScalePageLayoutView="110" workbookViewId="0">
      <selection activeCell="I63" sqref="I63:J63"/>
    </sheetView>
  </sheetViews>
  <sheetFormatPr defaultRowHeight="15.75" customHeight="1"/>
  <cols>
    <col min="1" max="1" width="35.875" style="588" customWidth="1"/>
    <col min="2" max="3" width="34.625" style="588" hidden="1" customWidth="1"/>
    <col min="4" max="4" width="10.5" style="588" customWidth="1"/>
    <col min="5" max="5" width="17.125" style="588" customWidth="1"/>
    <col min="6" max="6" width="10.125" style="588" customWidth="1"/>
    <col min="7" max="7" width="4.375" style="588" customWidth="1"/>
    <col min="8" max="8" width="5.125" style="588" customWidth="1"/>
    <col min="9" max="9" width="3.375" style="1035" customWidth="1"/>
    <col min="10" max="11" width="5.875" style="1035" customWidth="1"/>
    <col min="12" max="12" width="4.375" style="1035" customWidth="1"/>
    <col min="13" max="13" width="2.375" style="1035" customWidth="1"/>
    <col min="14" max="15" width="5.875" style="1035" customWidth="1"/>
    <col min="16" max="16" width="5" style="1035" customWidth="1"/>
    <col min="17" max="17" width="7.625" style="1035" customWidth="1"/>
    <col min="18" max="29" width="3.875" style="587" customWidth="1"/>
    <col min="30" max="33" width="16.375" style="380" customWidth="1"/>
    <col min="34" max="35" width="9" style="380"/>
    <col min="36" max="16384" width="9" style="588"/>
  </cols>
  <sheetData>
    <row r="1" spans="1:35" s="1034" customFormat="1" ht="15.7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1324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8"/>
      <c r="AE1" s="588"/>
      <c r="AF1" s="588"/>
      <c r="AG1" s="588"/>
      <c r="AH1" s="588"/>
      <c r="AI1" s="588"/>
    </row>
    <row r="2" spans="1:35" s="1034" customFormat="1" ht="15.75" customHeight="1">
      <c r="A2" s="1035" t="s">
        <v>1428</v>
      </c>
      <c r="D2" s="588" t="s">
        <v>1429</v>
      </c>
      <c r="E2" s="588"/>
      <c r="F2" s="588"/>
      <c r="G2" s="588"/>
      <c r="H2" s="588"/>
      <c r="I2" s="636"/>
      <c r="J2" s="636"/>
      <c r="K2" s="636"/>
      <c r="L2" s="636"/>
      <c r="M2" s="636"/>
      <c r="N2" s="636"/>
      <c r="O2" s="636"/>
      <c r="P2" s="636"/>
      <c r="Q2" s="636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8"/>
      <c r="AE2" s="588"/>
      <c r="AF2" s="588"/>
      <c r="AG2" s="588"/>
      <c r="AH2" s="588"/>
      <c r="AI2" s="588"/>
    </row>
    <row r="3" spans="1:35" s="1034" customFormat="1" ht="15.75" customHeight="1">
      <c r="A3" s="1035" t="s">
        <v>1430</v>
      </c>
      <c r="D3" s="639" t="s">
        <v>207</v>
      </c>
      <c r="E3" s="588"/>
      <c r="F3" s="588"/>
      <c r="G3" s="588"/>
      <c r="H3" s="588"/>
      <c r="I3" s="1035"/>
      <c r="J3" s="1035"/>
      <c r="K3" s="1035"/>
      <c r="L3" s="1035"/>
      <c r="M3" s="1035"/>
      <c r="N3" s="1035"/>
      <c r="O3" s="1035"/>
      <c r="P3" s="1035"/>
      <c r="Q3" s="1035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8"/>
      <c r="AE3" s="588"/>
      <c r="AF3" s="588"/>
      <c r="AG3" s="588"/>
      <c r="AH3" s="588"/>
      <c r="AI3" s="588"/>
    </row>
    <row r="4" spans="1:35" s="1034" customFormat="1" ht="15.75" customHeight="1">
      <c r="A4" s="1035" t="s">
        <v>824</v>
      </c>
      <c r="D4" s="639" t="s">
        <v>417</v>
      </c>
      <c r="I4" s="1035"/>
      <c r="J4" s="1035"/>
      <c r="K4" s="1035"/>
      <c r="L4" s="1035"/>
      <c r="M4" s="1035"/>
      <c r="N4" s="1035"/>
      <c r="O4" s="1035"/>
      <c r="P4" s="1035"/>
      <c r="Q4" s="1035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8"/>
      <c r="AE4" s="588"/>
      <c r="AF4" s="588"/>
      <c r="AG4" s="588"/>
      <c r="AH4" s="588"/>
      <c r="AI4" s="588"/>
    </row>
    <row r="5" spans="1:35" s="1034" customFormat="1" ht="15.75" customHeight="1">
      <c r="A5" s="1035"/>
      <c r="D5" s="588" t="s">
        <v>6</v>
      </c>
      <c r="I5" s="1035"/>
      <c r="J5" s="1035"/>
      <c r="K5" s="1035"/>
      <c r="L5" s="1035"/>
      <c r="M5" s="1035"/>
      <c r="N5" s="1035"/>
      <c r="O5" s="1035"/>
      <c r="P5" s="1035"/>
      <c r="Q5" s="1035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380"/>
      <c r="AE5" s="380"/>
      <c r="AF5" s="380"/>
      <c r="AG5" s="380"/>
      <c r="AH5" s="380"/>
      <c r="AI5" s="380"/>
    </row>
    <row r="6" spans="1:35" s="1034" customFormat="1" ht="15.75" customHeight="1">
      <c r="A6" s="1035"/>
      <c r="D6" s="588" t="s">
        <v>476</v>
      </c>
      <c r="I6" s="1035"/>
      <c r="J6" s="1035"/>
      <c r="K6" s="1035"/>
      <c r="L6" s="1035"/>
      <c r="M6" s="1035"/>
      <c r="N6" s="1035"/>
      <c r="O6" s="1035"/>
      <c r="P6" s="1035"/>
      <c r="Q6" s="1035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380"/>
      <c r="AE6" s="380"/>
      <c r="AF6" s="380"/>
      <c r="AG6" s="380"/>
      <c r="AH6" s="380"/>
      <c r="AI6" s="380"/>
    </row>
    <row r="7" spans="1:35" s="1034" customFormat="1" ht="15.75" customHeight="1">
      <c r="A7" s="1035" t="s">
        <v>1431</v>
      </c>
      <c r="D7" s="588" t="s">
        <v>513</v>
      </c>
      <c r="E7" s="588"/>
      <c r="F7" s="588"/>
      <c r="G7" s="588"/>
      <c r="H7" s="588"/>
      <c r="I7" s="1035"/>
      <c r="J7" s="1035"/>
      <c r="K7" s="1035"/>
      <c r="L7" s="1035"/>
      <c r="M7" s="1035"/>
      <c r="N7" s="1035"/>
      <c r="O7" s="1035"/>
      <c r="P7" s="1035"/>
      <c r="Q7" s="1035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380"/>
      <c r="AE7" s="380"/>
      <c r="AF7" s="380"/>
      <c r="AG7" s="380"/>
      <c r="AH7" s="380"/>
      <c r="AI7" s="380"/>
    </row>
    <row r="8" spans="1:35" s="1034" customFormat="1" ht="15.75" customHeight="1">
      <c r="A8" s="1035" t="s">
        <v>9</v>
      </c>
      <c r="D8" s="1036" t="s">
        <v>17</v>
      </c>
      <c r="E8" s="588" t="s">
        <v>1432</v>
      </c>
      <c r="F8" s="588"/>
      <c r="G8" s="588"/>
      <c r="H8" s="588"/>
      <c r="I8" s="1035"/>
      <c r="J8" s="1035"/>
      <c r="K8" s="1035"/>
      <c r="L8" s="1035"/>
      <c r="M8" s="1035"/>
      <c r="N8" s="1035"/>
      <c r="O8" s="1035"/>
      <c r="P8" s="1035"/>
      <c r="Q8" s="1035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380"/>
      <c r="AE8" s="380"/>
      <c r="AF8" s="380"/>
      <c r="AG8" s="380"/>
      <c r="AH8" s="380"/>
      <c r="AI8" s="380"/>
    </row>
    <row r="9" spans="1:35" s="1034" customFormat="1" ht="15.75" customHeight="1">
      <c r="A9" s="1035"/>
      <c r="D9" s="1036" t="s">
        <v>18</v>
      </c>
      <c r="E9" s="588" t="s">
        <v>552</v>
      </c>
      <c r="F9" s="588"/>
      <c r="G9" s="588"/>
      <c r="H9" s="588"/>
      <c r="I9" s="1035"/>
      <c r="J9" s="1035"/>
      <c r="K9" s="1035"/>
      <c r="L9" s="1035"/>
      <c r="M9" s="1035"/>
      <c r="N9" s="1035"/>
      <c r="O9" s="1035"/>
      <c r="P9" s="1035"/>
      <c r="Q9" s="1035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380"/>
      <c r="AE9" s="380"/>
      <c r="AF9" s="380"/>
      <c r="AG9" s="380"/>
      <c r="AH9" s="380"/>
      <c r="AI9" s="380"/>
    </row>
    <row r="10" spans="1:35" s="1034" customFormat="1" ht="15.75" customHeight="1">
      <c r="A10" s="1035" t="s">
        <v>11</v>
      </c>
      <c r="D10" s="1037" t="s">
        <v>3791</v>
      </c>
      <c r="E10" s="588"/>
      <c r="F10" s="639"/>
      <c r="G10" s="639"/>
      <c r="H10" s="639"/>
      <c r="I10" s="1035"/>
      <c r="J10" s="1035"/>
      <c r="K10" s="1035"/>
      <c r="L10" s="1035"/>
      <c r="M10" s="1035"/>
      <c r="N10" s="1035"/>
      <c r="O10" s="1035"/>
      <c r="P10" s="1035"/>
      <c r="Q10" s="1035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380"/>
      <c r="AE10" s="380"/>
      <c r="AF10" s="380"/>
      <c r="AG10" s="380"/>
      <c r="AH10" s="380"/>
      <c r="AI10" s="380"/>
    </row>
    <row r="11" spans="1:35" s="1034" customFormat="1" ht="15.75" customHeight="1">
      <c r="A11" s="2045" t="s">
        <v>12</v>
      </c>
      <c r="B11" s="2043" t="s">
        <v>13</v>
      </c>
      <c r="C11" s="2043"/>
      <c r="D11" s="2046" t="s">
        <v>14</v>
      </c>
      <c r="E11" s="2043" t="s">
        <v>15</v>
      </c>
      <c r="F11" s="2043" t="s">
        <v>16</v>
      </c>
      <c r="G11" s="1017"/>
      <c r="H11" s="1017"/>
      <c r="I11" s="1018"/>
      <c r="J11" s="1018"/>
      <c r="K11" s="1018"/>
      <c r="L11" s="1018" t="s">
        <v>959</v>
      </c>
      <c r="M11" s="1018"/>
      <c r="N11" s="1018"/>
      <c r="O11" s="1018"/>
      <c r="P11" s="1018"/>
      <c r="Q11" s="1018"/>
      <c r="R11" s="1935" t="s">
        <v>3361</v>
      </c>
      <c r="S11" s="1935"/>
      <c r="T11" s="1935"/>
      <c r="U11" s="1935"/>
      <c r="V11" s="1935"/>
      <c r="W11" s="1935"/>
      <c r="X11" s="1935"/>
      <c r="Y11" s="1935"/>
      <c r="Z11" s="1935"/>
      <c r="AA11" s="1935"/>
      <c r="AB11" s="1935"/>
      <c r="AC11" s="1935"/>
      <c r="AD11" s="1936" t="s">
        <v>1934</v>
      </c>
      <c r="AE11" s="1936"/>
      <c r="AF11" s="1936"/>
      <c r="AG11" s="1936"/>
      <c r="AH11" s="1936"/>
      <c r="AI11" s="1936"/>
    </row>
    <row r="12" spans="1:35" s="1034" customFormat="1" ht="15.75" customHeight="1">
      <c r="A12" s="2043"/>
      <c r="B12" s="1038" t="s">
        <v>17</v>
      </c>
      <c r="C12" s="1038" t="s">
        <v>18</v>
      </c>
      <c r="D12" s="2046"/>
      <c r="E12" s="2043"/>
      <c r="F12" s="2043"/>
      <c r="G12" s="600" t="s">
        <v>3567</v>
      </c>
      <c r="H12" s="386" t="s">
        <v>997</v>
      </c>
      <c r="I12" s="386" t="s">
        <v>3284</v>
      </c>
      <c r="J12" s="387" t="s">
        <v>998</v>
      </c>
      <c r="K12" s="387" t="s">
        <v>3285</v>
      </c>
      <c r="L12" s="387" t="s">
        <v>960</v>
      </c>
      <c r="M12" s="387" t="s">
        <v>961</v>
      </c>
      <c r="N12" s="387" t="s">
        <v>22</v>
      </c>
      <c r="O12" s="387" t="s">
        <v>501</v>
      </c>
      <c r="P12" s="388" t="s">
        <v>1933</v>
      </c>
      <c r="Q12" s="387" t="s">
        <v>872</v>
      </c>
      <c r="R12" s="601" t="s">
        <v>434</v>
      </c>
      <c r="S12" s="565" t="s">
        <v>437</v>
      </c>
      <c r="T12" s="565" t="s">
        <v>3358</v>
      </c>
      <c r="U12" s="565" t="s">
        <v>1249</v>
      </c>
      <c r="V12" s="565" t="s">
        <v>3359</v>
      </c>
      <c r="W12" s="565" t="s">
        <v>440</v>
      </c>
      <c r="X12" s="565" t="s">
        <v>447</v>
      </c>
      <c r="Y12" s="602" t="s">
        <v>449</v>
      </c>
      <c r="Z12" s="602" t="s">
        <v>442</v>
      </c>
      <c r="AA12" s="602" t="s">
        <v>443</v>
      </c>
      <c r="AB12" s="602" t="s">
        <v>428</v>
      </c>
      <c r="AC12" s="602" t="s">
        <v>3360</v>
      </c>
      <c r="AD12" s="565" t="s">
        <v>2560</v>
      </c>
      <c r="AE12" s="565" t="s">
        <v>2561</v>
      </c>
      <c r="AF12" s="565" t="s">
        <v>2562</v>
      </c>
      <c r="AG12" s="565" t="s">
        <v>2563</v>
      </c>
      <c r="AH12" s="601" t="s">
        <v>872</v>
      </c>
      <c r="AI12" s="565" t="s">
        <v>1935</v>
      </c>
    </row>
    <row r="13" spans="1:35" s="1034" customFormat="1" ht="15.75" customHeight="1">
      <c r="A13" s="890" t="s">
        <v>553</v>
      </c>
      <c r="B13" s="137"/>
      <c r="C13" s="137"/>
      <c r="D13" s="137"/>
      <c r="E13" s="137"/>
      <c r="F13" s="137"/>
      <c r="G13" s="137"/>
      <c r="H13" s="137"/>
      <c r="I13" s="1039">
        <v>0</v>
      </c>
      <c r="J13" s="1039"/>
      <c r="K13" s="1039"/>
      <c r="L13" s="1039"/>
      <c r="M13" s="1039"/>
      <c r="N13" s="1039"/>
      <c r="O13" s="1039"/>
      <c r="P13" s="1039"/>
      <c r="Q13" s="1039">
        <f>SUM(G13:P13)</f>
        <v>0</v>
      </c>
      <c r="R13" s="1040"/>
      <c r="S13" s="1040"/>
      <c r="T13" s="1040"/>
      <c r="U13" s="1040"/>
      <c r="V13" s="1040"/>
      <c r="W13" s="1040"/>
      <c r="X13" s="1040"/>
      <c r="Y13" s="1040"/>
      <c r="Z13" s="1040"/>
      <c r="AA13" s="1040"/>
      <c r="AB13" s="1040"/>
      <c r="AC13" s="1040"/>
      <c r="AD13" s="1040"/>
      <c r="AE13" s="1040"/>
      <c r="AF13" s="1040"/>
      <c r="AG13" s="1040"/>
      <c r="AH13" s="1040"/>
      <c r="AI13" s="1040"/>
    </row>
    <row r="14" spans="1:35" ht="15.75" customHeight="1">
      <c r="A14" s="1041" t="s">
        <v>577</v>
      </c>
      <c r="B14" s="607"/>
      <c r="C14" s="137"/>
      <c r="D14" s="137"/>
      <c r="E14" s="1042"/>
      <c r="F14" s="137"/>
      <c r="G14" s="137"/>
      <c r="H14" s="137"/>
      <c r="I14" s="1039"/>
      <c r="J14" s="1039"/>
      <c r="K14" s="1039"/>
      <c r="L14" s="1039"/>
      <c r="M14" s="1039"/>
      <c r="N14" s="1039"/>
      <c r="O14" s="1039"/>
      <c r="P14" s="1039"/>
      <c r="Q14" s="1039">
        <f t="shared" ref="Q14:Q58" si="0">SUM(G14:P14)</f>
        <v>0</v>
      </c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</row>
    <row r="15" spans="1:35" ht="15.75" customHeight="1">
      <c r="A15" s="1042" t="s">
        <v>578</v>
      </c>
      <c r="B15" s="607" t="s">
        <v>579</v>
      </c>
      <c r="C15" s="137" t="s">
        <v>580</v>
      </c>
      <c r="D15" s="137" t="s">
        <v>581</v>
      </c>
      <c r="E15" s="1043" t="s">
        <v>582</v>
      </c>
      <c r="F15" s="137" t="s">
        <v>583</v>
      </c>
      <c r="G15" s="137"/>
      <c r="H15" s="137"/>
      <c r="I15" s="1039"/>
      <c r="J15" s="1039"/>
      <c r="K15" s="1039"/>
      <c r="L15" s="1039"/>
      <c r="M15" s="1039"/>
      <c r="N15" s="1039"/>
      <c r="O15" s="1039"/>
      <c r="P15" s="1039"/>
      <c r="Q15" s="1039">
        <f t="shared" si="0"/>
        <v>0</v>
      </c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4"/>
      <c r="AE15" s="604"/>
      <c r="AF15" s="604"/>
      <c r="AG15" s="604"/>
      <c r="AH15" s="604"/>
      <c r="AI15" s="604"/>
    </row>
    <row r="16" spans="1:35" ht="15.75" customHeight="1">
      <c r="A16" s="1042" t="s">
        <v>584</v>
      </c>
      <c r="B16" s="607" t="s">
        <v>585</v>
      </c>
      <c r="C16" s="137"/>
      <c r="D16" s="137"/>
      <c r="E16" s="1043" t="s">
        <v>586</v>
      </c>
      <c r="F16" s="137"/>
      <c r="G16" s="137"/>
      <c r="H16" s="137"/>
      <c r="I16" s="1039"/>
      <c r="J16" s="1039"/>
      <c r="K16" s="1039"/>
      <c r="L16" s="1039"/>
      <c r="M16" s="1039"/>
      <c r="N16" s="1039"/>
      <c r="O16" s="1039"/>
      <c r="P16" s="1039"/>
      <c r="Q16" s="1039">
        <f t="shared" si="0"/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ht="15.75" customHeight="1">
      <c r="A17" s="607" t="s">
        <v>587</v>
      </c>
      <c r="B17" s="607" t="s">
        <v>588</v>
      </c>
      <c r="C17" s="137"/>
      <c r="D17" s="137"/>
      <c r="E17" s="1043"/>
      <c r="F17" s="137"/>
      <c r="G17" s="137"/>
      <c r="H17" s="137"/>
      <c r="I17" s="1039"/>
      <c r="J17" s="1039"/>
      <c r="K17" s="1039"/>
      <c r="L17" s="1039"/>
      <c r="M17" s="1039"/>
      <c r="N17" s="1039"/>
      <c r="O17" s="1039"/>
      <c r="P17" s="1039"/>
      <c r="Q17" s="1039">
        <f t="shared" si="0"/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ht="15.75" customHeight="1">
      <c r="A18" s="1042" t="s">
        <v>589</v>
      </c>
      <c r="B18" s="607" t="s">
        <v>590</v>
      </c>
      <c r="C18" s="137"/>
      <c r="D18" s="137"/>
      <c r="E18" s="1042"/>
      <c r="F18" s="137"/>
      <c r="G18" s="137"/>
      <c r="H18" s="137"/>
      <c r="I18" s="1039"/>
      <c r="J18" s="1039"/>
      <c r="K18" s="1039"/>
      <c r="L18" s="1039"/>
      <c r="M18" s="1039"/>
      <c r="N18" s="1039"/>
      <c r="O18" s="1039"/>
      <c r="P18" s="1039"/>
      <c r="Q18" s="1039">
        <f t="shared" si="0"/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ht="15.75" customHeight="1">
      <c r="A19" s="1042" t="s">
        <v>591</v>
      </c>
      <c r="B19" s="607" t="s">
        <v>592</v>
      </c>
      <c r="C19" s="137"/>
      <c r="D19" s="137"/>
      <c r="E19" s="1042"/>
      <c r="F19" s="137"/>
      <c r="G19" s="137"/>
      <c r="H19" s="137"/>
      <c r="I19" s="1039"/>
      <c r="J19" s="1039"/>
      <c r="K19" s="1039"/>
      <c r="L19" s="1039"/>
      <c r="M19" s="1039"/>
      <c r="N19" s="1039"/>
      <c r="O19" s="1039"/>
      <c r="P19" s="1039"/>
      <c r="Q19" s="1039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s="1045" customFormat="1" ht="15.75" customHeight="1">
      <c r="A20" s="942" t="s">
        <v>2600</v>
      </c>
      <c r="B20" s="82"/>
      <c r="C20" s="82"/>
      <c r="D20" s="82"/>
      <c r="E20" s="82"/>
      <c r="F20" s="82"/>
      <c r="G20" s="82"/>
      <c r="H20" s="82"/>
      <c r="I20" s="1044"/>
      <c r="J20" s="1044"/>
      <c r="K20" s="1044"/>
      <c r="L20" s="1044"/>
      <c r="M20" s="1044"/>
      <c r="N20" s="1044"/>
      <c r="O20" s="1044"/>
      <c r="P20" s="1044"/>
      <c r="Q20" s="1039">
        <f t="shared" si="0"/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ht="15.75" customHeight="1">
      <c r="A21" s="1042" t="s">
        <v>2631</v>
      </c>
      <c r="B21" s="136" t="s">
        <v>676</v>
      </c>
      <c r="C21" s="1040" t="s">
        <v>677</v>
      </c>
      <c r="D21" s="617"/>
      <c r="E21" s="1051" t="s">
        <v>2634</v>
      </c>
      <c r="F21" s="1040" t="s">
        <v>679</v>
      </c>
      <c r="G21" s="1040"/>
      <c r="H21" s="1040"/>
      <c r="I21" s="1039"/>
      <c r="J21" s="1039"/>
      <c r="K21" s="1039"/>
      <c r="L21" s="1039"/>
      <c r="M21" s="1039"/>
      <c r="N21" s="1039"/>
      <c r="O21" s="1039"/>
      <c r="P21" s="1039"/>
      <c r="Q21" s="1039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ht="15.75" customHeight="1">
      <c r="A22" s="137" t="s">
        <v>2633</v>
      </c>
      <c r="B22" s="137" t="s">
        <v>520</v>
      </c>
      <c r="C22" s="137" t="s">
        <v>521</v>
      </c>
      <c r="D22" s="568" t="s">
        <v>522</v>
      </c>
      <c r="E22" s="82" t="s">
        <v>3763</v>
      </c>
      <c r="F22" s="137"/>
      <c r="G22" s="137"/>
      <c r="H22" s="137"/>
      <c r="I22" s="1044">
        <v>0</v>
      </c>
      <c r="J22" s="1044"/>
      <c r="K22" s="1044"/>
      <c r="L22" s="1044"/>
      <c r="M22" s="1044"/>
      <c r="N22" s="1044"/>
      <c r="O22" s="1044"/>
      <c r="P22" s="1044"/>
      <c r="Q22" s="1039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ht="15.75" customHeight="1">
      <c r="A23" s="137" t="s">
        <v>2632</v>
      </c>
      <c r="B23" s="137" t="s">
        <v>524</v>
      </c>
      <c r="C23" s="137" t="s">
        <v>525</v>
      </c>
      <c r="D23" s="137"/>
      <c r="E23" s="1046"/>
      <c r="F23" s="137"/>
      <c r="G23" s="137"/>
      <c r="H23" s="137"/>
      <c r="I23" s="1039"/>
      <c r="J23" s="1039"/>
      <c r="K23" s="1039"/>
      <c r="L23" s="1039"/>
      <c r="M23" s="1039"/>
      <c r="N23" s="1039"/>
      <c r="O23" s="1039"/>
      <c r="P23" s="1039"/>
      <c r="Q23" s="1039">
        <f t="shared" si="0"/>
        <v>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ht="15.75" customHeight="1">
      <c r="A24" s="1047" t="s">
        <v>2601</v>
      </c>
      <c r="B24" s="137"/>
      <c r="C24" s="137"/>
      <c r="D24" s="137"/>
      <c r="E24" s="137"/>
      <c r="F24" s="137"/>
      <c r="G24" s="137"/>
      <c r="H24" s="137"/>
      <c r="I24" s="1039"/>
      <c r="J24" s="1039"/>
      <c r="K24" s="1039"/>
      <c r="L24" s="1039"/>
      <c r="M24" s="1039"/>
      <c r="N24" s="1039"/>
      <c r="O24" s="1039"/>
      <c r="P24" s="1039"/>
      <c r="Q24" s="1039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s="1034" customFormat="1" ht="15.75" customHeight="1">
      <c r="A25" s="137" t="s">
        <v>3695</v>
      </c>
      <c r="B25" s="137"/>
      <c r="C25" s="137"/>
      <c r="D25" s="137"/>
      <c r="E25" s="137"/>
      <c r="F25" s="137"/>
      <c r="G25" s="137"/>
      <c r="H25" s="137"/>
      <c r="I25" s="1039"/>
      <c r="J25" s="1039"/>
      <c r="K25" s="1039"/>
      <c r="L25" s="1039"/>
      <c r="M25" s="1039"/>
      <c r="N25" s="1039"/>
      <c r="O25" s="1039"/>
      <c r="P25" s="1039"/>
      <c r="Q25" s="1039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s="1034" customFormat="1" ht="15.75" customHeight="1">
      <c r="A26" s="607" t="s">
        <v>554</v>
      </c>
      <c r="B26" s="137" t="s">
        <v>1433</v>
      </c>
      <c r="C26" s="137" t="s">
        <v>555</v>
      </c>
      <c r="D26" s="137" t="s">
        <v>1434</v>
      </c>
      <c r="E26" s="137" t="s">
        <v>556</v>
      </c>
      <c r="F26" s="137" t="s">
        <v>1435</v>
      </c>
      <c r="G26" s="137"/>
      <c r="H26" s="137"/>
      <c r="I26" s="1039"/>
      <c r="J26" s="1039"/>
      <c r="K26" s="1039"/>
      <c r="L26" s="1039"/>
      <c r="M26" s="1039"/>
      <c r="N26" s="1039"/>
      <c r="O26" s="1039"/>
      <c r="P26" s="1039"/>
      <c r="Q26" s="1039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</row>
    <row r="27" spans="1:35" s="1034" customFormat="1" ht="15.75" customHeight="1">
      <c r="A27" s="607" t="s">
        <v>557</v>
      </c>
      <c r="B27" s="137" t="s">
        <v>1436</v>
      </c>
      <c r="C27" s="137" t="s">
        <v>558</v>
      </c>
      <c r="D27" s="137"/>
      <c r="E27" s="137" t="s">
        <v>559</v>
      </c>
      <c r="F27" s="137" t="s">
        <v>1437</v>
      </c>
      <c r="G27" s="137"/>
      <c r="H27" s="137"/>
      <c r="I27" s="1039"/>
      <c r="K27" s="1048">
        <v>10000</v>
      </c>
      <c r="L27" s="1039"/>
      <c r="M27" s="1039"/>
      <c r="N27" s="1039"/>
      <c r="O27" s="1039"/>
      <c r="P27" s="1039"/>
      <c r="Q27" s="1039">
        <f t="shared" si="0"/>
        <v>10000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s="1034" customFormat="1" ht="15.75" customHeight="1">
      <c r="A28" s="607" t="s">
        <v>560</v>
      </c>
      <c r="B28" s="137" t="s">
        <v>1438</v>
      </c>
      <c r="C28" s="137"/>
      <c r="D28" s="137"/>
      <c r="F28" s="137"/>
      <c r="G28" s="137"/>
      <c r="H28" s="137"/>
      <c r="I28" s="1039"/>
      <c r="K28" s="1039"/>
      <c r="L28" s="1039"/>
      <c r="M28" s="1039"/>
      <c r="N28" s="1039"/>
      <c r="O28" s="1039"/>
      <c r="P28" s="1039"/>
      <c r="Q28" s="1039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s="1034" customFormat="1" ht="15.75" customHeight="1">
      <c r="A29" s="607" t="s">
        <v>562</v>
      </c>
      <c r="B29" s="137"/>
      <c r="C29" s="137"/>
      <c r="D29" s="137"/>
      <c r="E29" s="137" t="s">
        <v>561</v>
      </c>
      <c r="F29" s="137"/>
      <c r="G29" s="137"/>
      <c r="H29" s="137"/>
      <c r="I29" s="1039"/>
      <c r="K29" s="1048">
        <v>10000</v>
      </c>
      <c r="L29" s="1039"/>
      <c r="M29" s="1039"/>
      <c r="N29" s="1039"/>
      <c r="O29" s="1039"/>
      <c r="P29" s="1039"/>
      <c r="Q29" s="1039">
        <f t="shared" si="0"/>
        <v>10000</v>
      </c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s="1034" customFormat="1" ht="15.75" customHeight="1">
      <c r="A30" s="137"/>
      <c r="B30" s="137"/>
      <c r="C30" s="137"/>
      <c r="D30" s="137"/>
      <c r="E30" s="137" t="s">
        <v>563</v>
      </c>
      <c r="F30" s="137"/>
      <c r="G30" s="137"/>
      <c r="H30" s="137"/>
      <c r="I30" s="1039"/>
      <c r="J30" s="1039"/>
      <c r="K30" s="1039"/>
      <c r="L30" s="1039"/>
      <c r="M30" s="1039"/>
      <c r="N30" s="1039"/>
      <c r="O30" s="1039"/>
      <c r="P30" s="1039"/>
      <c r="Q30" s="1039">
        <f t="shared" si="0"/>
        <v>0</v>
      </c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571"/>
      <c r="AE30" s="571"/>
      <c r="AF30" s="571"/>
      <c r="AG30" s="571"/>
      <c r="AH30" s="571">
        <f>SUM(AH15:AH29)</f>
        <v>0</v>
      </c>
      <c r="AI30" s="571"/>
    </row>
    <row r="31" spans="1:35" s="1034" customFormat="1" ht="15.75" customHeight="1">
      <c r="A31" s="607" t="s">
        <v>1439</v>
      </c>
      <c r="B31" s="137"/>
      <c r="C31" s="137"/>
      <c r="D31" s="137"/>
      <c r="E31" s="137"/>
      <c r="F31" s="137"/>
      <c r="G31" s="137"/>
      <c r="H31" s="137"/>
      <c r="I31" s="1039"/>
      <c r="J31" s="1039"/>
      <c r="K31" s="1039"/>
      <c r="L31" s="1039"/>
      <c r="M31" s="1039"/>
      <c r="N31" s="1039"/>
      <c r="O31" s="1039"/>
      <c r="P31" s="1039"/>
      <c r="Q31" s="1039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s="1034" customFormat="1" ht="15.75" customHeight="1">
      <c r="A32" s="607"/>
      <c r="B32" s="137"/>
      <c r="C32" s="137"/>
      <c r="D32" s="137"/>
      <c r="E32" s="137"/>
      <c r="F32" s="137"/>
      <c r="G32" s="137"/>
      <c r="H32" s="137"/>
      <c r="I32" s="1039"/>
      <c r="J32" s="1039"/>
      <c r="K32" s="1039"/>
      <c r="L32" s="1039"/>
      <c r="M32" s="1039"/>
      <c r="N32" s="1039"/>
      <c r="O32" s="1039"/>
      <c r="P32" s="1039"/>
      <c r="Q32" s="1039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s="1034" customFormat="1" ht="15.75" customHeight="1">
      <c r="A33" s="607"/>
      <c r="B33" s="137"/>
      <c r="C33" s="137"/>
      <c r="D33" s="137"/>
      <c r="E33" s="137"/>
      <c r="F33" s="137"/>
      <c r="G33" s="137"/>
      <c r="H33" s="137"/>
      <c r="I33" s="1039"/>
      <c r="J33" s="1039"/>
      <c r="K33" s="1039"/>
      <c r="L33" s="1039"/>
      <c r="M33" s="1039"/>
      <c r="N33" s="1039"/>
      <c r="O33" s="1039"/>
      <c r="P33" s="1039"/>
      <c r="Q33" s="1039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</row>
    <row r="34" spans="1:35" s="1034" customFormat="1" ht="15.75" customHeight="1">
      <c r="A34" s="607" t="s">
        <v>1440</v>
      </c>
      <c r="B34" s="137" t="s">
        <v>1441</v>
      </c>
      <c r="C34" s="137" t="s">
        <v>555</v>
      </c>
      <c r="D34" s="137" t="s">
        <v>564</v>
      </c>
      <c r="E34" s="137" t="s">
        <v>1442</v>
      </c>
      <c r="F34" s="137" t="s">
        <v>1435</v>
      </c>
      <c r="G34" s="137"/>
      <c r="H34" s="137"/>
      <c r="I34" s="1039"/>
      <c r="J34" s="1039"/>
      <c r="K34" s="1039"/>
      <c r="L34" s="1039"/>
      <c r="M34" s="1039"/>
      <c r="N34" s="1039"/>
      <c r="O34" s="1039"/>
      <c r="P34" s="1039"/>
      <c r="Q34" s="1039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603"/>
      <c r="AG34" s="603"/>
      <c r="AH34" s="603"/>
      <c r="AI34" s="603"/>
    </row>
    <row r="35" spans="1:35" s="1034" customFormat="1" ht="15.75" customHeight="1">
      <c r="A35" s="607" t="s">
        <v>1443</v>
      </c>
      <c r="B35" s="137" t="s">
        <v>1444</v>
      </c>
      <c r="C35" s="137" t="s">
        <v>1445</v>
      </c>
      <c r="D35" s="137"/>
      <c r="E35" s="137" t="s">
        <v>1446</v>
      </c>
      <c r="F35" s="137" t="s">
        <v>1437</v>
      </c>
      <c r="G35" s="137"/>
      <c r="H35" s="137"/>
      <c r="I35" s="1039"/>
      <c r="K35" s="1048">
        <v>13000</v>
      </c>
      <c r="L35" s="1039"/>
      <c r="M35" s="1039"/>
      <c r="N35" s="1039"/>
      <c r="O35" s="1039"/>
      <c r="P35" s="1039"/>
      <c r="Q35" s="1039">
        <f t="shared" si="0"/>
        <v>13000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</row>
    <row r="36" spans="1:35" s="569" customFormat="1" ht="15.75" customHeight="1">
      <c r="A36" s="1049" t="s">
        <v>2513</v>
      </c>
      <c r="B36" s="874"/>
      <c r="C36" s="874"/>
      <c r="D36" s="875"/>
      <c r="E36" s="874"/>
      <c r="F36" s="874"/>
      <c r="G36" s="874"/>
      <c r="H36" s="874"/>
      <c r="I36" s="1044"/>
      <c r="J36" s="1044"/>
      <c r="K36" s="1044"/>
      <c r="L36" s="1044"/>
      <c r="M36" s="1044"/>
      <c r="N36" s="1044"/>
      <c r="O36" s="1044"/>
      <c r="P36" s="1044"/>
      <c r="Q36" s="1039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223"/>
      <c r="AE36" s="223"/>
      <c r="AF36" s="223"/>
      <c r="AG36" s="223"/>
      <c r="AH36" s="223"/>
      <c r="AI36" s="223"/>
    </row>
    <row r="37" spans="1:35" ht="15.75" customHeight="1">
      <c r="A37" s="607" t="s">
        <v>708</v>
      </c>
      <c r="B37" s="137"/>
      <c r="C37" s="137"/>
      <c r="D37" s="617">
        <v>20760</v>
      </c>
      <c r="E37" s="137" t="s">
        <v>1457</v>
      </c>
      <c r="F37" s="137" t="s">
        <v>709</v>
      </c>
      <c r="G37" s="137"/>
      <c r="H37" s="137"/>
      <c r="I37" s="1039">
        <v>0</v>
      </c>
      <c r="J37" s="1039">
        <v>0</v>
      </c>
      <c r="K37" s="1039">
        <v>0</v>
      </c>
      <c r="L37" s="1039">
        <v>0</v>
      </c>
      <c r="M37" s="1039">
        <v>0</v>
      </c>
      <c r="N37" s="1039">
        <v>0</v>
      </c>
      <c r="O37" s="1039">
        <v>0</v>
      </c>
      <c r="P37" s="1039"/>
      <c r="Q37" s="1039">
        <f t="shared" si="0"/>
        <v>0</v>
      </c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223"/>
      <c r="AE37" s="223"/>
      <c r="AF37" s="223"/>
      <c r="AG37" s="223"/>
      <c r="AH37" s="223"/>
      <c r="AI37" s="223"/>
    </row>
    <row r="38" spans="1:35" ht="15.75" customHeight="1">
      <c r="A38" s="607" t="s">
        <v>710</v>
      </c>
      <c r="B38" s="137"/>
      <c r="C38" s="137"/>
      <c r="D38" s="137"/>
      <c r="E38" s="137"/>
      <c r="F38" s="137" t="s">
        <v>711</v>
      </c>
      <c r="G38" s="137"/>
      <c r="H38" s="137"/>
      <c r="I38" s="1039"/>
      <c r="J38" s="1039"/>
      <c r="K38" s="1039"/>
      <c r="L38" s="1039"/>
      <c r="M38" s="1039"/>
      <c r="N38" s="1039"/>
      <c r="O38" s="1039"/>
      <c r="P38" s="1039"/>
      <c r="Q38" s="1039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223"/>
      <c r="AE38" s="223"/>
      <c r="AF38" s="223"/>
      <c r="AG38" s="223"/>
      <c r="AH38" s="223"/>
      <c r="AI38" s="223"/>
    </row>
    <row r="39" spans="1:35" ht="15.75" customHeight="1">
      <c r="A39" s="607" t="s">
        <v>2603</v>
      </c>
      <c r="B39" s="137"/>
      <c r="C39" s="137"/>
      <c r="D39" s="137"/>
      <c r="E39" s="137"/>
      <c r="F39" s="137" t="s">
        <v>712</v>
      </c>
      <c r="G39" s="137"/>
      <c r="H39" s="137"/>
      <c r="I39" s="1039"/>
      <c r="J39" s="1039"/>
      <c r="K39" s="1039"/>
      <c r="L39" s="1039"/>
      <c r="M39" s="1039"/>
      <c r="N39" s="1039"/>
      <c r="O39" s="1039"/>
      <c r="P39" s="1039"/>
      <c r="Q39" s="1039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223"/>
      <c r="AE39" s="223"/>
      <c r="AF39" s="223"/>
      <c r="AG39" s="223"/>
      <c r="AH39" s="223"/>
      <c r="AI39" s="223"/>
    </row>
    <row r="40" spans="1:35" ht="15.75" customHeight="1">
      <c r="A40" s="607" t="s">
        <v>713</v>
      </c>
      <c r="B40" s="137" t="s">
        <v>714</v>
      </c>
      <c r="C40" s="137"/>
      <c r="D40" s="608" t="s">
        <v>715</v>
      </c>
      <c r="E40" s="82"/>
      <c r="F40" s="137"/>
      <c r="G40" s="137"/>
      <c r="H40" s="137"/>
      <c r="I40" s="1039"/>
      <c r="J40" s="1039"/>
      <c r="K40" s="1039"/>
      <c r="L40" s="1039"/>
      <c r="M40" s="1039"/>
      <c r="N40" s="1039"/>
      <c r="O40" s="1039"/>
      <c r="P40" s="1039"/>
      <c r="Q40" s="1039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223"/>
      <c r="AE40" s="223"/>
      <c r="AF40" s="223"/>
      <c r="AG40" s="223"/>
      <c r="AH40" s="223"/>
      <c r="AI40" s="223"/>
    </row>
    <row r="41" spans="1:35" ht="15.75" customHeight="1">
      <c r="A41" s="607" t="s">
        <v>716</v>
      </c>
      <c r="B41" s="137"/>
      <c r="C41" s="137"/>
      <c r="D41" s="137"/>
      <c r="E41" s="82"/>
      <c r="F41" s="137"/>
      <c r="G41" s="137"/>
      <c r="H41" s="137"/>
      <c r="I41" s="1039"/>
      <c r="J41" s="1039"/>
      <c r="K41" s="1039"/>
      <c r="L41" s="1039"/>
      <c r="M41" s="1039"/>
      <c r="N41" s="1039"/>
      <c r="O41" s="1039"/>
      <c r="P41" s="1039"/>
      <c r="Q41" s="1039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23"/>
      <c r="AE41" s="223"/>
      <c r="AF41" s="223"/>
      <c r="AG41" s="223"/>
      <c r="AH41" s="223"/>
      <c r="AI41" s="223"/>
    </row>
    <row r="42" spans="1:35" ht="15.75" customHeight="1">
      <c r="A42" s="607" t="s">
        <v>717</v>
      </c>
      <c r="B42" s="137"/>
      <c r="C42" s="137"/>
      <c r="D42" s="137"/>
      <c r="E42" s="137"/>
      <c r="F42" s="137"/>
      <c r="G42" s="137"/>
      <c r="H42" s="137"/>
      <c r="I42" s="1039"/>
      <c r="J42" s="1039"/>
      <c r="K42" s="1039"/>
      <c r="L42" s="1039"/>
      <c r="M42" s="1039"/>
      <c r="N42" s="1039"/>
      <c r="O42" s="1039"/>
      <c r="P42" s="1039"/>
      <c r="Q42" s="1039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</row>
    <row r="43" spans="1:35" ht="15.75" customHeight="1">
      <c r="A43" s="607" t="s">
        <v>718</v>
      </c>
      <c r="B43" s="137"/>
      <c r="C43" s="137"/>
      <c r="D43" s="137"/>
      <c r="E43" s="137"/>
      <c r="F43" s="137"/>
      <c r="G43" s="137"/>
      <c r="H43" s="137"/>
      <c r="I43" s="1039"/>
      <c r="J43" s="1039"/>
      <c r="K43" s="1039"/>
      <c r="L43" s="1039"/>
      <c r="M43" s="1039"/>
      <c r="N43" s="1039"/>
      <c r="O43" s="1039"/>
      <c r="P43" s="1039"/>
      <c r="Q43" s="1039">
        <f t="shared" si="0"/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</row>
    <row r="44" spans="1:35" ht="15.75" customHeight="1">
      <c r="A44" s="607" t="s">
        <v>719</v>
      </c>
      <c r="B44" s="137" t="s">
        <v>720</v>
      </c>
      <c r="C44" s="137"/>
      <c r="D44" s="617">
        <v>20760</v>
      </c>
      <c r="E44" s="137" t="s">
        <v>438</v>
      </c>
      <c r="F44" s="137"/>
      <c r="G44" s="137"/>
      <c r="H44" s="137"/>
      <c r="I44" s="1039"/>
      <c r="J44" s="1039"/>
      <c r="K44" s="1039"/>
      <c r="L44" s="1039"/>
      <c r="M44" s="1039"/>
      <c r="N44" s="1039"/>
      <c r="O44" s="1039"/>
      <c r="P44" s="1039"/>
      <c r="Q44" s="1039">
        <f t="shared" si="0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</row>
    <row r="45" spans="1:35" ht="15.75" customHeight="1">
      <c r="A45" s="607" t="s">
        <v>721</v>
      </c>
      <c r="B45" s="137"/>
      <c r="C45" s="137"/>
      <c r="D45" s="137"/>
      <c r="E45" s="137" t="s">
        <v>1456</v>
      </c>
      <c r="F45" s="137"/>
      <c r="G45" s="137"/>
      <c r="H45" s="137"/>
      <c r="I45" s="1039"/>
      <c r="J45" s="1039"/>
      <c r="K45" s="1048">
        <v>2000</v>
      </c>
      <c r="L45" s="1039"/>
      <c r="M45" s="1039"/>
      <c r="N45" s="1039"/>
      <c r="O45" s="1039"/>
      <c r="P45" s="1039"/>
      <c r="Q45" s="1039">
        <f t="shared" si="0"/>
        <v>2000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</row>
    <row r="46" spans="1:35" ht="15.75" customHeight="1">
      <c r="A46" s="607" t="s">
        <v>2604</v>
      </c>
      <c r="B46" s="137"/>
      <c r="C46" s="137"/>
      <c r="D46" s="137"/>
      <c r="E46" s="137"/>
      <c r="F46" s="137"/>
      <c r="G46" s="137"/>
      <c r="H46" s="137"/>
      <c r="I46" s="1039"/>
      <c r="J46" s="1039"/>
      <c r="K46" s="1039"/>
      <c r="L46" s="1039"/>
      <c r="M46" s="1039"/>
      <c r="N46" s="1039"/>
      <c r="O46" s="1039"/>
      <c r="P46" s="1039"/>
      <c r="Q46" s="1039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</row>
    <row r="47" spans="1:35" ht="15.75" customHeight="1">
      <c r="A47" s="607" t="s">
        <v>2605</v>
      </c>
      <c r="B47" s="137"/>
      <c r="C47" s="137"/>
      <c r="D47" s="137"/>
      <c r="E47" s="137"/>
      <c r="F47" s="137"/>
      <c r="G47" s="137"/>
      <c r="H47" s="137"/>
      <c r="I47" s="1039"/>
      <c r="J47" s="1039"/>
      <c r="K47" s="1039"/>
      <c r="L47" s="1039"/>
      <c r="M47" s="1039"/>
      <c r="N47" s="1039"/>
      <c r="O47" s="1039"/>
      <c r="P47" s="1039"/>
      <c r="Q47" s="1039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</row>
    <row r="48" spans="1:35" ht="15.75" customHeight="1">
      <c r="A48" s="607" t="s">
        <v>722</v>
      </c>
      <c r="B48" s="137"/>
      <c r="C48" s="137"/>
      <c r="D48" s="137"/>
      <c r="E48" s="137"/>
      <c r="F48" s="137"/>
      <c r="G48" s="137"/>
      <c r="H48" s="137"/>
      <c r="I48" s="1039"/>
      <c r="J48" s="1039"/>
      <c r="K48" s="1039"/>
      <c r="L48" s="1039"/>
      <c r="M48" s="1039"/>
      <c r="N48" s="1039"/>
      <c r="O48" s="1039"/>
      <c r="P48" s="1039"/>
      <c r="Q48" s="1039">
        <f t="shared" si="0"/>
        <v>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</row>
    <row r="49" spans="1:35" s="1034" customFormat="1" ht="15.75" customHeight="1">
      <c r="A49" s="137" t="s">
        <v>565</v>
      </c>
      <c r="B49" s="137" t="s">
        <v>566</v>
      </c>
      <c r="C49" s="137"/>
      <c r="D49" s="137"/>
      <c r="E49" s="137"/>
      <c r="F49" s="137"/>
      <c r="G49" s="137"/>
      <c r="H49" s="137"/>
      <c r="I49" s="1039"/>
      <c r="J49" s="1039"/>
      <c r="K49" s="1039"/>
      <c r="L49" s="1039"/>
      <c r="M49" s="1039"/>
      <c r="N49" s="1039"/>
      <c r="O49" s="1039"/>
      <c r="P49" s="1039"/>
      <c r="Q49" s="1039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</row>
    <row r="50" spans="1:35" s="1034" customFormat="1" ht="15.75" customHeight="1">
      <c r="A50" s="607" t="s">
        <v>1447</v>
      </c>
      <c r="B50" s="137"/>
      <c r="C50" s="137"/>
      <c r="D50" s="137"/>
      <c r="E50" s="137"/>
      <c r="F50" s="137"/>
      <c r="G50" s="137"/>
      <c r="H50" s="137"/>
      <c r="I50" s="1039"/>
      <c r="J50" s="1039"/>
      <c r="K50" s="1039"/>
      <c r="L50" s="1039"/>
      <c r="M50" s="1039"/>
      <c r="N50" s="1039"/>
      <c r="O50" s="1039"/>
      <c r="P50" s="1039"/>
      <c r="Q50" s="1039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</row>
    <row r="51" spans="1:35" s="1034" customFormat="1" ht="15.75" customHeight="1">
      <c r="A51" s="137" t="s">
        <v>567</v>
      </c>
      <c r="B51" s="137" t="s">
        <v>1448</v>
      </c>
      <c r="C51" s="137" t="s">
        <v>568</v>
      </c>
      <c r="D51" s="137" t="s">
        <v>1449</v>
      </c>
      <c r="E51" s="137" t="s">
        <v>3785</v>
      </c>
      <c r="F51" s="137" t="s">
        <v>1435</v>
      </c>
      <c r="G51" s="137"/>
      <c r="H51" s="137">
        <v>10224</v>
      </c>
      <c r="I51" s="1039"/>
      <c r="K51" s="1039"/>
      <c r="L51" s="1039"/>
      <c r="M51" s="1039"/>
      <c r="N51" s="1039"/>
      <c r="O51" s="1039"/>
      <c r="P51" s="1039"/>
      <c r="Q51" s="1039">
        <f t="shared" si="0"/>
        <v>10224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</row>
    <row r="52" spans="1:35" s="1034" customFormat="1" ht="15.75" customHeight="1">
      <c r="A52" s="137" t="s">
        <v>2459</v>
      </c>
      <c r="B52" s="137" t="s">
        <v>570</v>
      </c>
      <c r="C52" s="137"/>
      <c r="D52" s="137"/>
      <c r="E52" s="137"/>
      <c r="F52" s="137" t="s">
        <v>1437</v>
      </c>
      <c r="G52" s="137"/>
      <c r="H52" s="137"/>
      <c r="I52" s="1039"/>
      <c r="J52" s="1039"/>
      <c r="K52" s="1039"/>
      <c r="L52" s="1039"/>
      <c r="M52" s="1039"/>
      <c r="N52" s="1039"/>
      <c r="O52" s="1039"/>
      <c r="P52" s="1039"/>
      <c r="Q52" s="1039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</row>
    <row r="53" spans="1:35" s="1034" customFormat="1" ht="15.75" customHeight="1">
      <c r="A53" s="607" t="s">
        <v>1450</v>
      </c>
      <c r="B53" s="137"/>
      <c r="C53" s="137"/>
      <c r="D53" s="137"/>
      <c r="E53" s="137"/>
      <c r="F53" s="137"/>
      <c r="G53" s="137"/>
      <c r="H53" s="137"/>
      <c r="I53" s="1039"/>
      <c r="J53" s="1039"/>
      <c r="K53" s="1039"/>
      <c r="L53" s="1039"/>
      <c r="M53" s="1039"/>
      <c r="N53" s="1039"/>
      <c r="O53" s="1039"/>
      <c r="P53" s="1039"/>
      <c r="Q53" s="1039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</row>
    <row r="54" spans="1:35" s="1034" customFormat="1" ht="15.75" customHeight="1">
      <c r="A54" s="137"/>
      <c r="B54" s="137"/>
      <c r="C54" s="137"/>
      <c r="D54" s="137"/>
      <c r="E54" s="137"/>
      <c r="F54" s="137"/>
      <c r="G54" s="137"/>
      <c r="H54" s="137"/>
      <c r="I54" s="1039"/>
      <c r="J54" s="1039"/>
      <c r="K54" s="1039"/>
      <c r="L54" s="1039"/>
      <c r="M54" s="1039"/>
      <c r="N54" s="1039"/>
      <c r="O54" s="1039"/>
      <c r="P54" s="1039"/>
      <c r="Q54" s="1039">
        <f t="shared" si="0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223"/>
      <c r="AE54" s="223"/>
      <c r="AF54" s="223"/>
      <c r="AG54" s="223"/>
      <c r="AH54" s="223"/>
      <c r="AI54" s="223"/>
    </row>
    <row r="55" spans="1:35" s="1034" customFormat="1" ht="15.75" customHeight="1">
      <c r="A55" s="987" t="s">
        <v>2602</v>
      </c>
      <c r="B55" s="137"/>
      <c r="C55" s="137"/>
      <c r="D55" s="137"/>
      <c r="E55" s="137"/>
      <c r="F55" s="137"/>
      <c r="G55" s="137"/>
      <c r="H55" s="137"/>
      <c r="I55" s="1039"/>
      <c r="J55" s="1039"/>
      <c r="K55" s="1039"/>
      <c r="L55" s="1039"/>
      <c r="M55" s="1039"/>
      <c r="N55" s="1039"/>
      <c r="O55" s="1039"/>
      <c r="P55" s="1039"/>
      <c r="Q55" s="1039">
        <f t="shared" si="0"/>
        <v>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223"/>
      <c r="AE55" s="223"/>
      <c r="AF55" s="223"/>
      <c r="AG55" s="223"/>
      <c r="AH55" s="223"/>
      <c r="AI55" s="223"/>
    </row>
    <row r="56" spans="1:35" s="1034" customFormat="1" ht="15.75" customHeight="1">
      <c r="A56" s="137" t="s">
        <v>3696</v>
      </c>
      <c r="B56" s="137" t="s">
        <v>571</v>
      </c>
      <c r="C56" s="137" t="s">
        <v>572</v>
      </c>
      <c r="D56" s="137" t="s">
        <v>1451</v>
      </c>
      <c r="E56" s="137" t="s">
        <v>3784</v>
      </c>
      <c r="F56" s="137"/>
      <c r="G56" s="137"/>
      <c r="H56" s="137"/>
      <c r="I56" s="1039"/>
      <c r="K56" s="1039">
        <v>39660</v>
      </c>
      <c r="L56" s="1039"/>
      <c r="M56" s="1039"/>
      <c r="N56" s="1039"/>
      <c r="O56" s="1039"/>
      <c r="P56" s="1039"/>
      <c r="Q56" s="1039">
        <f t="shared" si="0"/>
        <v>39660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223"/>
      <c r="AE56" s="223"/>
      <c r="AF56" s="223"/>
      <c r="AG56" s="223"/>
      <c r="AH56" s="223"/>
      <c r="AI56" s="223"/>
    </row>
    <row r="57" spans="1:35" s="1034" customFormat="1" ht="15.75" customHeight="1">
      <c r="A57" s="607" t="s">
        <v>1452</v>
      </c>
      <c r="B57" s="137" t="s">
        <v>1453</v>
      </c>
      <c r="C57" s="137" t="s">
        <v>573</v>
      </c>
      <c r="D57" s="137"/>
      <c r="E57" s="137"/>
      <c r="F57" s="137"/>
      <c r="G57" s="137"/>
      <c r="H57" s="137"/>
      <c r="I57" s="1039"/>
      <c r="J57" s="1039"/>
      <c r="K57" s="1039"/>
      <c r="L57" s="1039"/>
      <c r="M57" s="1039"/>
      <c r="N57" s="1039"/>
      <c r="O57" s="1039"/>
      <c r="P57" s="1039"/>
      <c r="Q57" s="1039">
        <f t="shared" si="0"/>
        <v>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223"/>
      <c r="AE57" s="223"/>
      <c r="AF57" s="223"/>
      <c r="AG57" s="223"/>
      <c r="AH57" s="223"/>
      <c r="AI57" s="223"/>
    </row>
    <row r="58" spans="1:35" s="1034" customFormat="1" ht="15.75" customHeight="1">
      <c r="A58" s="2044" t="s">
        <v>934</v>
      </c>
      <c r="B58" s="2044"/>
      <c r="C58" s="2044"/>
      <c r="D58" s="2044"/>
      <c r="E58" s="608">
        <f>Q58</f>
        <v>84884</v>
      </c>
      <c r="F58" s="137"/>
      <c r="G58" s="1050">
        <f t="shared" ref="G58:P58" si="1">SUM(G13:G57)</f>
        <v>0</v>
      </c>
      <c r="H58" s="1050">
        <f>SUM(H13:H57)</f>
        <v>10224</v>
      </c>
      <c r="I58" s="1050">
        <f t="shared" si="1"/>
        <v>0</v>
      </c>
      <c r="J58" s="1050">
        <f t="shared" si="1"/>
        <v>0</v>
      </c>
      <c r="K58" s="1050">
        <f>SUM(K13:K57)</f>
        <v>74660</v>
      </c>
      <c r="L58" s="1050">
        <f t="shared" si="1"/>
        <v>0</v>
      </c>
      <c r="M58" s="1050">
        <f t="shared" si="1"/>
        <v>0</v>
      </c>
      <c r="N58" s="1050">
        <f t="shared" si="1"/>
        <v>0</v>
      </c>
      <c r="O58" s="1050">
        <f t="shared" si="1"/>
        <v>0</v>
      </c>
      <c r="P58" s="1050">
        <f t="shared" si="1"/>
        <v>0</v>
      </c>
      <c r="Q58" s="1039">
        <f t="shared" si="0"/>
        <v>84884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223"/>
      <c r="AE58" s="223"/>
      <c r="AF58" s="223"/>
      <c r="AG58" s="223"/>
      <c r="AH58" s="223"/>
      <c r="AI58" s="223"/>
    </row>
    <row r="59" spans="1:35" s="1034" customFormat="1" ht="15.75" customHeight="1">
      <c r="A59" s="588"/>
      <c r="B59" s="588"/>
      <c r="C59" s="588"/>
      <c r="D59" s="588"/>
      <c r="E59" s="588"/>
      <c r="F59" s="588"/>
      <c r="G59" s="588"/>
      <c r="H59" s="588"/>
      <c r="I59" s="1035"/>
      <c r="J59" s="1035"/>
      <c r="K59" s="1035"/>
      <c r="L59" s="1035"/>
      <c r="M59" s="1035"/>
      <c r="N59" s="1035"/>
      <c r="O59" s="1035"/>
      <c r="P59" s="1035"/>
      <c r="Q59" s="1035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380"/>
      <c r="AE59" s="380"/>
      <c r="AF59" s="380"/>
      <c r="AG59" s="380"/>
      <c r="AH59" s="380"/>
      <c r="AI59" s="380"/>
    </row>
    <row r="60" spans="1:35" s="452" customFormat="1" ht="15.75" customHeight="1">
      <c r="A60" s="637" t="s">
        <v>818</v>
      </c>
      <c r="B60" s="1934" t="s">
        <v>779</v>
      </c>
      <c r="C60" s="1934"/>
      <c r="D60" s="1934"/>
      <c r="F60" s="303"/>
      <c r="I60" s="303" t="s">
        <v>780</v>
      </c>
      <c r="J60" s="637"/>
      <c r="R60" s="587"/>
      <c r="S60" s="587"/>
      <c r="T60" s="587"/>
      <c r="U60" s="587"/>
      <c r="V60" s="587"/>
      <c r="W60" s="587"/>
      <c r="X60" s="587"/>
      <c r="Y60" s="587"/>
      <c r="Z60" s="587"/>
      <c r="AA60" s="587"/>
      <c r="AB60" s="587"/>
      <c r="AC60" s="587"/>
      <c r="AD60" s="380"/>
      <c r="AE60" s="380"/>
      <c r="AF60" s="380"/>
      <c r="AG60" s="380"/>
      <c r="AH60" s="380"/>
      <c r="AI60" s="380"/>
    </row>
    <row r="61" spans="1:35" s="452" customFormat="1" ht="15.75" customHeight="1">
      <c r="A61" s="638" t="s">
        <v>3362</v>
      </c>
      <c r="B61" s="638"/>
      <c r="C61" s="638"/>
      <c r="E61" s="583" t="s">
        <v>3357</v>
      </c>
      <c r="F61" s="303"/>
      <c r="J61" s="303" t="s">
        <v>3354</v>
      </c>
      <c r="R61" s="587"/>
      <c r="S61" s="587"/>
      <c r="T61" s="587"/>
      <c r="U61" s="587"/>
      <c r="V61" s="587"/>
      <c r="W61" s="587"/>
      <c r="X61" s="587"/>
      <c r="Y61" s="587"/>
      <c r="Z61" s="587"/>
      <c r="AA61" s="587"/>
      <c r="AB61" s="587"/>
      <c r="AC61" s="587"/>
      <c r="AD61" s="380"/>
      <c r="AE61" s="380"/>
      <c r="AF61" s="380"/>
      <c r="AG61" s="380"/>
      <c r="AH61" s="380"/>
      <c r="AI61" s="380"/>
    </row>
    <row r="62" spans="1:35" s="452" customFormat="1" ht="15.75" customHeight="1">
      <c r="A62" s="638" t="s">
        <v>821</v>
      </c>
      <c r="B62" s="638"/>
      <c r="C62" s="638"/>
      <c r="E62" s="303" t="s">
        <v>3353</v>
      </c>
      <c r="F62" s="303"/>
      <c r="J62" s="303" t="s">
        <v>2566</v>
      </c>
      <c r="R62" s="587"/>
      <c r="S62" s="587"/>
      <c r="T62" s="587"/>
      <c r="U62" s="587"/>
      <c r="V62" s="587"/>
      <c r="W62" s="587"/>
      <c r="X62" s="587"/>
      <c r="Y62" s="587"/>
      <c r="Z62" s="587"/>
      <c r="AA62" s="587"/>
      <c r="AB62" s="587"/>
      <c r="AC62" s="587"/>
      <c r="AD62" s="380"/>
      <c r="AE62" s="380"/>
      <c r="AF62" s="380"/>
      <c r="AG62" s="380"/>
      <c r="AH62" s="380"/>
      <c r="AI62" s="380"/>
    </row>
    <row r="63" spans="1:35" s="129" customFormat="1" ht="15.75" customHeight="1">
      <c r="C63" s="380"/>
      <c r="E63" s="145" t="s">
        <v>3356</v>
      </c>
      <c r="F63" s="380"/>
      <c r="I63" s="380"/>
      <c r="J63" s="145" t="s">
        <v>3355</v>
      </c>
      <c r="Q63" s="129">
        <f>H58+K58</f>
        <v>84884</v>
      </c>
      <c r="R63" s="587"/>
      <c r="S63" s="587"/>
      <c r="T63" s="587"/>
      <c r="U63" s="587"/>
      <c r="V63" s="587"/>
      <c r="W63" s="587"/>
      <c r="X63" s="587"/>
      <c r="Y63" s="587"/>
      <c r="Z63" s="587"/>
      <c r="AA63" s="587"/>
      <c r="AB63" s="587"/>
      <c r="AC63" s="587"/>
      <c r="AD63" s="380"/>
      <c r="AE63" s="380"/>
      <c r="AF63" s="380"/>
      <c r="AG63" s="380"/>
      <c r="AH63" s="380"/>
      <c r="AI63" s="380"/>
    </row>
    <row r="64" spans="1:35" s="1034" customFormat="1" ht="15.75" customHeight="1">
      <c r="A64" s="588"/>
      <c r="B64" s="588"/>
      <c r="C64" s="588"/>
      <c r="D64" s="588"/>
      <c r="E64" s="588"/>
      <c r="F64" s="588"/>
      <c r="G64" s="588"/>
      <c r="H64" s="588"/>
      <c r="I64" s="1035"/>
      <c r="J64" s="1035"/>
      <c r="K64" s="1035"/>
      <c r="L64" s="1035"/>
      <c r="M64" s="1035"/>
      <c r="N64" s="1035"/>
      <c r="O64" s="1035"/>
      <c r="P64" s="1035"/>
      <c r="Q64" s="1035"/>
      <c r="R64" s="587"/>
      <c r="S64" s="587"/>
      <c r="T64" s="587"/>
      <c r="U64" s="587"/>
      <c r="V64" s="587"/>
      <c r="W64" s="587"/>
      <c r="X64" s="587"/>
      <c r="Y64" s="587"/>
      <c r="Z64" s="587"/>
      <c r="AA64" s="587"/>
      <c r="AB64" s="587"/>
      <c r="AC64" s="587"/>
      <c r="AD64" s="380"/>
      <c r="AE64" s="380"/>
      <c r="AF64" s="380"/>
      <c r="AG64" s="380"/>
      <c r="AH64" s="380"/>
      <c r="AI64" s="380"/>
    </row>
    <row r="65" spans="1:35" s="1034" customFormat="1" ht="15.75" customHeight="1">
      <c r="A65" s="588"/>
      <c r="B65" s="588"/>
      <c r="C65" s="588"/>
      <c r="D65" s="588"/>
      <c r="E65" s="588"/>
      <c r="F65" s="588"/>
      <c r="G65" s="588"/>
      <c r="H65" s="588"/>
      <c r="I65" s="1035"/>
      <c r="J65" s="1035"/>
      <c r="K65" s="1035"/>
      <c r="L65" s="1035"/>
      <c r="M65" s="1035"/>
      <c r="N65" s="1035"/>
      <c r="O65" s="1035"/>
      <c r="P65" s="1035"/>
      <c r="Q65" s="1035"/>
      <c r="R65" s="587"/>
      <c r="S65" s="587"/>
      <c r="T65" s="587"/>
      <c r="U65" s="587"/>
      <c r="V65" s="587"/>
      <c r="W65" s="587"/>
      <c r="X65" s="587"/>
      <c r="Y65" s="587"/>
      <c r="Z65" s="587"/>
      <c r="AA65" s="587"/>
      <c r="AB65" s="587"/>
      <c r="AC65" s="587"/>
      <c r="AD65" s="380"/>
      <c r="AE65" s="380"/>
      <c r="AF65" s="380"/>
      <c r="AG65" s="380"/>
      <c r="AH65" s="380"/>
      <c r="AI65" s="380"/>
    </row>
    <row r="66" spans="1:35" s="1034" customFormat="1" ht="15.75" customHeight="1">
      <c r="A66" s="588"/>
      <c r="B66" s="588"/>
      <c r="C66" s="588"/>
      <c r="D66" s="588"/>
      <c r="E66" s="588"/>
      <c r="F66" s="588"/>
      <c r="G66" s="588"/>
      <c r="H66" s="588"/>
      <c r="I66" s="1035"/>
      <c r="J66" s="1035"/>
      <c r="K66" s="1035"/>
      <c r="L66" s="1035"/>
      <c r="M66" s="1035"/>
      <c r="N66" s="1035"/>
      <c r="O66" s="1035"/>
      <c r="P66" s="1035"/>
      <c r="Q66" s="1035"/>
      <c r="R66" s="587"/>
      <c r="S66" s="587"/>
      <c r="T66" s="587"/>
      <c r="U66" s="587"/>
      <c r="V66" s="587"/>
      <c r="W66" s="587"/>
      <c r="X66" s="587"/>
      <c r="Y66" s="587"/>
      <c r="Z66" s="587"/>
      <c r="AA66" s="587"/>
      <c r="AB66" s="587"/>
      <c r="AC66" s="587"/>
      <c r="AD66" s="380"/>
      <c r="AE66" s="380"/>
      <c r="AF66" s="380"/>
      <c r="AG66" s="380"/>
      <c r="AH66" s="380"/>
      <c r="AI66" s="380"/>
    </row>
    <row r="67" spans="1:35" s="1034" customFormat="1" ht="15.75" customHeight="1">
      <c r="A67" s="588"/>
      <c r="B67" s="588"/>
      <c r="C67" s="588"/>
      <c r="D67" s="588"/>
      <c r="E67" s="588"/>
      <c r="F67" s="588"/>
      <c r="G67" s="588"/>
      <c r="H67" s="588"/>
      <c r="I67" s="1035"/>
      <c r="J67" s="1035"/>
      <c r="K67" s="1035"/>
      <c r="L67" s="1035"/>
      <c r="M67" s="1035"/>
      <c r="N67" s="1035"/>
      <c r="O67" s="1035"/>
      <c r="P67" s="1035"/>
      <c r="Q67" s="1035"/>
      <c r="R67" s="587"/>
      <c r="S67" s="587"/>
      <c r="T67" s="587"/>
      <c r="U67" s="587"/>
      <c r="V67" s="587"/>
      <c r="W67" s="587"/>
      <c r="X67" s="587"/>
      <c r="Y67" s="587"/>
      <c r="Z67" s="587"/>
      <c r="AA67" s="587"/>
      <c r="AB67" s="587"/>
      <c r="AC67" s="587"/>
      <c r="AD67" s="380"/>
      <c r="AE67" s="380"/>
      <c r="AF67" s="380"/>
      <c r="AG67" s="380"/>
      <c r="AH67" s="380"/>
      <c r="AI67" s="380"/>
    </row>
    <row r="68" spans="1:35" s="1034" customFormat="1" ht="15.75" customHeight="1">
      <c r="A68" s="588"/>
      <c r="B68" s="588"/>
      <c r="C68" s="588"/>
      <c r="D68" s="588"/>
      <c r="E68" s="588"/>
      <c r="F68" s="588"/>
      <c r="G68" s="588"/>
      <c r="H68" s="588"/>
      <c r="I68" s="1035"/>
      <c r="J68" s="1035"/>
      <c r="K68" s="1035"/>
      <c r="L68" s="1035"/>
      <c r="M68" s="1035"/>
      <c r="N68" s="1035"/>
      <c r="O68" s="1035"/>
      <c r="P68" s="1035"/>
      <c r="Q68" s="1035"/>
      <c r="R68" s="587"/>
      <c r="S68" s="587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380"/>
      <c r="AE68" s="380"/>
      <c r="AF68" s="380"/>
      <c r="AG68" s="380"/>
      <c r="AH68" s="380"/>
      <c r="AI68" s="380"/>
    </row>
    <row r="69" spans="1:35" s="1034" customFormat="1" ht="15.75" customHeight="1">
      <c r="A69" s="588"/>
      <c r="B69" s="588"/>
      <c r="C69" s="588"/>
      <c r="D69" s="588"/>
      <c r="E69" s="588"/>
      <c r="F69" s="588"/>
      <c r="G69" s="588"/>
      <c r="H69" s="588"/>
      <c r="I69" s="1035"/>
      <c r="J69" s="1035"/>
      <c r="K69" s="1035"/>
      <c r="L69" s="1035"/>
      <c r="M69" s="1035"/>
      <c r="N69" s="1035"/>
      <c r="O69" s="1035"/>
      <c r="P69" s="1035"/>
      <c r="Q69" s="1035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380"/>
      <c r="AE69" s="380"/>
      <c r="AF69" s="380"/>
      <c r="AG69" s="380"/>
      <c r="AH69" s="380"/>
      <c r="AI69" s="380"/>
    </row>
  </sheetData>
  <mergeCells count="10">
    <mergeCell ref="A1:P1"/>
    <mergeCell ref="B60:D60"/>
    <mergeCell ref="R11:AC11"/>
    <mergeCell ref="AD11:AI11"/>
    <mergeCell ref="F11:F12"/>
    <mergeCell ref="A58:D58"/>
    <mergeCell ref="A11:A12"/>
    <mergeCell ref="B11:C11"/>
    <mergeCell ref="D11:D12"/>
    <mergeCell ref="E11:E12"/>
  </mergeCells>
  <pageMargins left="0.60606060606060608" right="0.23622047244094491" top="0.47916666666666669" bottom="0.35416666666666669" header="0.31496062992125984" footer="0.31496062992125984"/>
  <pageSetup paperSize="9" orientation="landscape" horizontalDpi="4294967293" verticalDpi="36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FF00"/>
  </sheetPr>
  <dimension ref="A1:AI84"/>
  <sheetViews>
    <sheetView view="pageLayout" topLeftCell="A64" zoomScaleNormal="120" workbookViewId="0">
      <selection activeCell="A14" sqref="A14:XFD75"/>
    </sheetView>
  </sheetViews>
  <sheetFormatPr defaultRowHeight="17.25" customHeight="1"/>
  <cols>
    <col min="1" max="1" width="41.75" style="1034" customWidth="1"/>
    <col min="2" max="3" width="32" style="588" hidden="1" customWidth="1"/>
    <col min="4" max="4" width="9.625" style="588" customWidth="1"/>
    <col min="5" max="5" width="13.5" style="639" customWidth="1"/>
    <col min="6" max="8" width="7.875" style="588" customWidth="1"/>
    <col min="9" max="17" width="5.75" style="1035" customWidth="1"/>
    <col min="18" max="29" width="3.875" style="587" customWidth="1"/>
    <col min="30" max="33" width="16.375" style="380" customWidth="1"/>
    <col min="34" max="35" width="9" style="380"/>
    <col min="36" max="16384" width="9" style="588"/>
  </cols>
  <sheetData>
    <row r="1" spans="1:35" s="1034" customFormat="1" ht="17.2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8"/>
      <c r="AE1" s="588"/>
      <c r="AF1" s="588"/>
      <c r="AG1" s="588"/>
      <c r="AH1" s="588"/>
      <c r="AI1" s="588"/>
    </row>
    <row r="2" spans="1:35" s="1034" customFormat="1" ht="17.25" customHeight="1">
      <c r="A2" s="1092" t="s">
        <v>1428</v>
      </c>
      <c r="D2" s="588" t="s">
        <v>1429</v>
      </c>
      <c r="E2" s="639"/>
      <c r="F2" s="588"/>
      <c r="G2" s="588"/>
      <c r="H2" s="588"/>
      <c r="I2" s="1035"/>
      <c r="J2" s="1035"/>
      <c r="K2" s="1035"/>
      <c r="L2" s="1035"/>
      <c r="M2" s="1035"/>
      <c r="N2" s="1035"/>
      <c r="O2" s="1035"/>
      <c r="P2" s="1035"/>
      <c r="Q2" s="1035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8"/>
      <c r="AE2" s="588"/>
      <c r="AF2" s="588"/>
      <c r="AG2" s="588"/>
      <c r="AH2" s="588"/>
      <c r="AI2" s="588"/>
    </row>
    <row r="3" spans="1:35" ht="17.25" customHeight="1">
      <c r="A3" s="1093" t="s">
        <v>2</v>
      </c>
      <c r="D3" s="130" t="s">
        <v>3</v>
      </c>
      <c r="E3" s="547"/>
      <c r="F3" s="130"/>
      <c r="G3" s="130"/>
      <c r="H3" s="130"/>
      <c r="O3" s="588"/>
      <c r="AD3" s="588"/>
      <c r="AE3" s="588"/>
      <c r="AF3" s="588"/>
      <c r="AG3" s="588"/>
      <c r="AH3" s="588"/>
      <c r="AI3" s="588"/>
    </row>
    <row r="4" spans="1:35" ht="17.25" customHeight="1">
      <c r="A4" s="1093" t="s">
        <v>4</v>
      </c>
      <c r="D4" s="130" t="s">
        <v>417</v>
      </c>
      <c r="E4" s="547"/>
      <c r="F4" s="130"/>
      <c r="G4" s="130"/>
      <c r="H4" s="130"/>
      <c r="O4" s="588"/>
      <c r="AD4" s="588"/>
      <c r="AE4" s="588"/>
      <c r="AF4" s="588"/>
      <c r="AG4" s="588"/>
      <c r="AH4" s="588"/>
      <c r="AI4" s="588"/>
    </row>
    <row r="5" spans="1:35" ht="17.25" customHeight="1">
      <c r="A5" s="1093"/>
      <c r="D5" s="130" t="s">
        <v>6</v>
      </c>
      <c r="E5" s="547"/>
      <c r="F5" s="130"/>
      <c r="G5" s="130"/>
      <c r="H5" s="130"/>
    </row>
    <row r="6" spans="1:35" ht="17.25" customHeight="1">
      <c r="A6" s="1093"/>
      <c r="D6" s="547" t="s">
        <v>476</v>
      </c>
      <c r="E6" s="865"/>
      <c r="F6" s="130"/>
      <c r="G6" s="130"/>
      <c r="H6" s="130"/>
    </row>
    <row r="7" spans="1:35" ht="17.25" customHeight="1">
      <c r="A7" s="1093" t="s">
        <v>7</v>
      </c>
      <c r="D7" s="130" t="s">
        <v>513</v>
      </c>
      <c r="E7" s="547"/>
      <c r="F7" s="130"/>
      <c r="G7" s="130"/>
      <c r="H7" s="130"/>
    </row>
    <row r="8" spans="1:35" ht="17.25" customHeight="1">
      <c r="A8" s="1094" t="s">
        <v>9</v>
      </c>
      <c r="D8" s="1095" t="s">
        <v>17</v>
      </c>
      <c r="F8" s="130"/>
      <c r="G8" s="130"/>
      <c r="H8" s="130"/>
    </row>
    <row r="9" spans="1:35" ht="17.25" customHeight="1">
      <c r="A9" s="1094"/>
      <c r="D9" s="1095" t="s">
        <v>18</v>
      </c>
      <c r="E9" s="547" t="s">
        <v>574</v>
      </c>
      <c r="F9" s="130"/>
      <c r="G9" s="130"/>
      <c r="H9" s="130"/>
    </row>
    <row r="10" spans="1:35" ht="17.25" customHeight="1">
      <c r="A10" s="1093"/>
      <c r="E10" s="547" t="s">
        <v>575</v>
      </c>
      <c r="F10" s="130"/>
      <c r="G10" s="130"/>
      <c r="H10" s="130"/>
    </row>
    <row r="11" spans="1:35" ht="17.25" customHeight="1">
      <c r="A11" s="1093" t="s">
        <v>1454</v>
      </c>
      <c r="D11" s="588" t="s">
        <v>2606</v>
      </c>
      <c r="E11" s="547"/>
      <c r="F11" s="130"/>
      <c r="G11" s="130"/>
      <c r="H11" s="130"/>
    </row>
    <row r="12" spans="1:35" ht="17.25" customHeight="1">
      <c r="A12" s="2047" t="s">
        <v>12</v>
      </c>
      <c r="B12" s="1968" t="s">
        <v>13</v>
      </c>
      <c r="C12" s="1968"/>
      <c r="D12" s="1999" t="s">
        <v>14</v>
      </c>
      <c r="E12" s="2001" t="s">
        <v>15</v>
      </c>
      <c r="F12" s="1968" t="s">
        <v>16</v>
      </c>
      <c r="G12" s="1949" t="s">
        <v>959</v>
      </c>
      <c r="H12" s="1950"/>
      <c r="I12" s="1950"/>
      <c r="J12" s="1950"/>
      <c r="K12" s="1950"/>
      <c r="L12" s="1950"/>
      <c r="M12" s="1950"/>
      <c r="N12" s="1950"/>
      <c r="O12" s="1950"/>
      <c r="P12" s="1950"/>
      <c r="Q12" s="1951"/>
      <c r="R12" s="1935" t="s">
        <v>3361</v>
      </c>
      <c r="S12" s="1935"/>
      <c r="T12" s="1935"/>
      <c r="U12" s="1935"/>
      <c r="V12" s="1935"/>
      <c r="W12" s="1935"/>
      <c r="X12" s="1935"/>
      <c r="Y12" s="1935"/>
      <c r="Z12" s="1935"/>
      <c r="AA12" s="1935"/>
      <c r="AB12" s="1935"/>
      <c r="AC12" s="1935"/>
      <c r="AD12" s="1936" t="s">
        <v>1934</v>
      </c>
      <c r="AE12" s="1936"/>
      <c r="AF12" s="1936"/>
      <c r="AG12" s="1936"/>
      <c r="AH12" s="1936"/>
      <c r="AI12" s="1936"/>
    </row>
    <row r="13" spans="1:35" ht="17.25" customHeight="1">
      <c r="A13" s="2048"/>
      <c r="B13" s="816" t="s">
        <v>17</v>
      </c>
      <c r="C13" s="816" t="s">
        <v>18</v>
      </c>
      <c r="D13" s="2000"/>
      <c r="E13" s="2001"/>
      <c r="F13" s="1968"/>
      <c r="G13" s="600" t="s">
        <v>3567</v>
      </c>
      <c r="H13" s="386" t="s">
        <v>997</v>
      </c>
      <c r="I13" s="386" t="s">
        <v>3284</v>
      </c>
      <c r="J13" s="387" t="s">
        <v>998</v>
      </c>
      <c r="K13" s="387" t="s">
        <v>3285</v>
      </c>
      <c r="L13" s="387" t="s">
        <v>960</v>
      </c>
      <c r="M13" s="387" t="s">
        <v>961</v>
      </c>
      <c r="N13" s="387" t="s">
        <v>22</v>
      </c>
      <c r="O13" s="387" t="s">
        <v>501</v>
      </c>
      <c r="P13" s="388" t="s">
        <v>1933</v>
      </c>
      <c r="Q13" s="387" t="s">
        <v>872</v>
      </c>
      <c r="R13" s="601" t="s">
        <v>434</v>
      </c>
      <c r="S13" s="565" t="s">
        <v>437</v>
      </c>
      <c r="T13" s="565" t="s">
        <v>3358</v>
      </c>
      <c r="U13" s="565" t="s">
        <v>1249</v>
      </c>
      <c r="V13" s="565" t="s">
        <v>3359</v>
      </c>
      <c r="W13" s="565" t="s">
        <v>440</v>
      </c>
      <c r="X13" s="565" t="s">
        <v>447</v>
      </c>
      <c r="Y13" s="602" t="s">
        <v>449</v>
      </c>
      <c r="Z13" s="602" t="s">
        <v>442</v>
      </c>
      <c r="AA13" s="602" t="s">
        <v>443</v>
      </c>
      <c r="AB13" s="602" t="s">
        <v>428</v>
      </c>
      <c r="AC13" s="602" t="s">
        <v>3360</v>
      </c>
      <c r="AD13" s="565" t="s">
        <v>2560</v>
      </c>
      <c r="AE13" s="565" t="s">
        <v>2561</v>
      </c>
      <c r="AF13" s="565" t="s">
        <v>2562</v>
      </c>
      <c r="AG13" s="565" t="s">
        <v>2563</v>
      </c>
      <c r="AH13" s="601" t="s">
        <v>872</v>
      </c>
      <c r="AI13" s="565" t="s">
        <v>1935</v>
      </c>
    </row>
    <row r="14" spans="1:35" s="569" customFormat="1" ht="17.25" customHeight="1">
      <c r="A14" s="1096" t="s">
        <v>1455</v>
      </c>
      <c r="B14" s="874"/>
      <c r="C14" s="874"/>
      <c r="D14" s="875"/>
      <c r="E14" s="876"/>
      <c r="F14" s="874"/>
      <c r="G14" s="874"/>
      <c r="H14" s="874"/>
      <c r="I14" s="1044"/>
      <c r="J14" s="1044"/>
      <c r="K14" s="1044"/>
      <c r="L14" s="1044"/>
      <c r="M14" s="1044"/>
      <c r="N14" s="1044"/>
      <c r="O14" s="1044"/>
      <c r="P14" s="1044"/>
      <c r="Q14" s="1044"/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</row>
    <row r="15" spans="1:35" ht="17.25" customHeight="1">
      <c r="A15" s="1097" t="s">
        <v>576</v>
      </c>
      <c r="B15" s="137"/>
      <c r="C15" s="137"/>
      <c r="D15" s="137"/>
      <c r="E15" s="607"/>
      <c r="F15" s="137"/>
      <c r="G15" s="137"/>
      <c r="H15" s="137"/>
      <c r="I15" s="1039">
        <v>0</v>
      </c>
      <c r="J15" s="1039"/>
      <c r="K15" s="1039"/>
      <c r="L15" s="1039"/>
      <c r="M15" s="1039"/>
      <c r="N15" s="1039"/>
      <c r="O15" s="1039"/>
      <c r="P15" s="1039"/>
      <c r="Q15" s="1039">
        <f>SUM(I15:O15)</f>
        <v>0</v>
      </c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4"/>
      <c r="AE15" s="604"/>
      <c r="AF15" s="604"/>
      <c r="AG15" s="604"/>
      <c r="AH15" s="604"/>
      <c r="AI15" s="604"/>
    </row>
    <row r="16" spans="1:35" ht="17.25" customHeight="1">
      <c r="A16" s="1043" t="s">
        <v>577</v>
      </c>
      <c r="B16" s="607"/>
      <c r="C16" s="137"/>
      <c r="D16" s="137"/>
      <c r="E16" s="1042"/>
      <c r="F16" s="137"/>
      <c r="G16" s="137"/>
      <c r="H16" s="137"/>
      <c r="I16" s="1039"/>
      <c r="J16" s="1039"/>
      <c r="K16" s="1039"/>
      <c r="L16" s="1039"/>
      <c r="M16" s="1039"/>
      <c r="N16" s="1039"/>
      <c r="O16" s="1039"/>
      <c r="P16" s="1039"/>
      <c r="Q16" s="1039">
        <f t="shared" ref="Q16:Q77" si="0">SUM(I16:O16)</f>
        <v>0</v>
      </c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</row>
    <row r="17" spans="1:35" ht="17.25" customHeight="1">
      <c r="A17" s="1043" t="s">
        <v>578</v>
      </c>
      <c r="B17" s="607" t="s">
        <v>579</v>
      </c>
      <c r="C17" s="137" t="s">
        <v>580</v>
      </c>
      <c r="D17" s="137" t="s">
        <v>581</v>
      </c>
      <c r="E17" s="1043" t="s">
        <v>582</v>
      </c>
      <c r="F17" s="137" t="s">
        <v>583</v>
      </c>
      <c r="G17" s="137"/>
      <c r="H17" s="137"/>
      <c r="I17" s="1039"/>
      <c r="J17" s="1039"/>
      <c r="K17" s="1039"/>
      <c r="L17" s="1039"/>
      <c r="M17" s="1039"/>
      <c r="N17" s="1039"/>
      <c r="O17" s="1039"/>
      <c r="P17" s="1039"/>
      <c r="Q17" s="1039">
        <f t="shared" si="0"/>
        <v>0</v>
      </c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</row>
    <row r="18" spans="1:35" ht="17.25" customHeight="1">
      <c r="A18" s="1043" t="s">
        <v>584</v>
      </c>
      <c r="B18" s="607" t="s">
        <v>585</v>
      </c>
      <c r="C18" s="137"/>
      <c r="D18" s="137"/>
      <c r="E18" s="1043" t="s">
        <v>586</v>
      </c>
      <c r="F18" s="137"/>
      <c r="G18" s="137"/>
      <c r="H18" s="137"/>
      <c r="I18" s="1039"/>
      <c r="J18" s="1039"/>
      <c r="K18" s="1039"/>
      <c r="L18" s="1039"/>
      <c r="M18" s="1039"/>
      <c r="N18" s="1039"/>
      <c r="O18" s="1039"/>
      <c r="P18" s="1039"/>
      <c r="Q18" s="1039">
        <f t="shared" si="0"/>
        <v>0</v>
      </c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</row>
    <row r="19" spans="1:35" ht="17.25" customHeight="1">
      <c r="A19" s="136" t="s">
        <v>587</v>
      </c>
      <c r="B19" s="607" t="s">
        <v>588</v>
      </c>
      <c r="C19" s="137"/>
      <c r="D19" s="137"/>
      <c r="E19" s="1043"/>
      <c r="F19" s="137"/>
      <c r="G19" s="137"/>
      <c r="H19" s="137"/>
      <c r="I19" s="1039"/>
      <c r="J19" s="1039"/>
      <c r="K19" s="1039"/>
      <c r="L19" s="1039"/>
      <c r="M19" s="1039"/>
      <c r="N19" s="1039"/>
      <c r="O19" s="1039"/>
      <c r="P19" s="1039"/>
      <c r="Q19" s="1039">
        <f t="shared" si="0"/>
        <v>0</v>
      </c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</row>
    <row r="20" spans="1:35" ht="17.25" customHeight="1">
      <c r="A20" s="1043" t="s">
        <v>589</v>
      </c>
      <c r="B20" s="607" t="s">
        <v>590</v>
      </c>
      <c r="C20" s="137"/>
      <c r="D20" s="137"/>
      <c r="E20" s="1042"/>
      <c r="F20" s="137"/>
      <c r="G20" s="137"/>
      <c r="H20" s="137"/>
      <c r="I20" s="1039"/>
      <c r="J20" s="1039"/>
      <c r="K20" s="1039"/>
      <c r="L20" s="1039"/>
      <c r="M20" s="1039"/>
      <c r="N20" s="1039"/>
      <c r="O20" s="1039"/>
      <c r="P20" s="1039"/>
      <c r="Q20" s="1039">
        <f t="shared" si="0"/>
        <v>0</v>
      </c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</row>
    <row r="21" spans="1:35" ht="17.25" customHeight="1">
      <c r="A21" s="1043" t="s">
        <v>591</v>
      </c>
      <c r="B21" s="607" t="s">
        <v>592</v>
      </c>
      <c r="C21" s="137"/>
      <c r="D21" s="137"/>
      <c r="E21" s="1042"/>
      <c r="F21" s="137"/>
      <c r="G21" s="137"/>
      <c r="H21" s="137"/>
      <c r="I21" s="1039"/>
      <c r="J21" s="1039"/>
      <c r="K21" s="1039"/>
      <c r="L21" s="1039"/>
      <c r="M21" s="1039"/>
      <c r="N21" s="1039"/>
      <c r="O21" s="1039"/>
      <c r="P21" s="1039"/>
      <c r="Q21" s="1039">
        <f t="shared" si="0"/>
        <v>0</v>
      </c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</row>
    <row r="22" spans="1:35" ht="17.25" customHeight="1">
      <c r="A22" s="1043" t="s">
        <v>593</v>
      </c>
      <c r="B22" s="607"/>
      <c r="C22" s="137"/>
      <c r="D22" s="137"/>
      <c r="E22" s="1042"/>
      <c r="F22" s="137"/>
      <c r="G22" s="137"/>
      <c r="H22" s="137"/>
      <c r="I22" s="1039"/>
      <c r="J22" s="1039"/>
      <c r="K22" s="1039"/>
      <c r="L22" s="1039"/>
      <c r="M22" s="1039"/>
      <c r="N22" s="1039"/>
      <c r="O22" s="1039"/>
      <c r="P22" s="1039"/>
      <c r="Q22" s="1039">
        <f t="shared" si="0"/>
        <v>0</v>
      </c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</row>
    <row r="23" spans="1:35" ht="17.25" customHeight="1">
      <c r="A23" s="1043" t="s">
        <v>594</v>
      </c>
      <c r="B23" s="607"/>
      <c r="C23" s="137"/>
      <c r="D23" s="137"/>
      <c r="E23" s="1042"/>
      <c r="F23" s="137"/>
      <c r="G23" s="137"/>
      <c r="H23" s="137"/>
      <c r="I23" s="1039"/>
      <c r="J23" s="1039"/>
      <c r="K23" s="1039"/>
      <c r="L23" s="1039"/>
      <c r="M23" s="1039"/>
      <c r="N23" s="1039"/>
      <c r="O23" s="1039"/>
      <c r="P23" s="1039"/>
      <c r="Q23" s="1039">
        <f t="shared" si="0"/>
        <v>0</v>
      </c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</row>
    <row r="24" spans="1:35" ht="17.25" customHeight="1">
      <c r="A24" s="1043" t="s">
        <v>595</v>
      </c>
      <c r="B24" s="607" t="s">
        <v>596</v>
      </c>
      <c r="C24" s="137" t="s">
        <v>597</v>
      </c>
      <c r="D24" s="137" t="s">
        <v>598</v>
      </c>
      <c r="E24" s="1042"/>
      <c r="F24" s="137" t="s">
        <v>599</v>
      </c>
      <c r="G24" s="137"/>
      <c r="H24" s="137"/>
      <c r="I24" s="1039"/>
      <c r="J24" s="1039"/>
      <c r="K24" s="588"/>
      <c r="L24" s="1039"/>
      <c r="M24" s="1039"/>
      <c r="N24" s="1039"/>
      <c r="O24" s="1039"/>
      <c r="P24" s="1039"/>
      <c r="Q24" s="1039">
        <f t="shared" si="0"/>
        <v>0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</row>
    <row r="25" spans="1:35" ht="17.25" customHeight="1">
      <c r="A25" s="1043" t="s">
        <v>600</v>
      </c>
      <c r="B25" s="607" t="s">
        <v>601</v>
      </c>
      <c r="C25" s="137" t="s">
        <v>602</v>
      </c>
      <c r="D25" s="137"/>
      <c r="E25" s="1042"/>
      <c r="F25" s="137" t="s">
        <v>603</v>
      </c>
      <c r="G25" s="137"/>
      <c r="H25" s="137"/>
      <c r="I25" s="1039"/>
      <c r="J25" s="1039"/>
      <c r="K25" s="1039"/>
      <c r="L25" s="1039"/>
      <c r="M25" s="1039"/>
      <c r="N25" s="1039"/>
      <c r="O25" s="1039"/>
      <c r="P25" s="1039"/>
      <c r="Q25" s="1039">
        <f t="shared" si="0"/>
        <v>0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</row>
    <row r="26" spans="1:35" ht="17.25" customHeight="1">
      <c r="A26" s="1043" t="s">
        <v>604</v>
      </c>
      <c r="B26" s="607"/>
      <c r="C26" s="137"/>
      <c r="D26" s="137"/>
      <c r="E26" s="1043"/>
      <c r="F26" s="137"/>
      <c r="G26" s="137"/>
      <c r="H26" s="137"/>
      <c r="I26" s="1039"/>
      <c r="J26" s="1039"/>
      <c r="K26" s="1039"/>
      <c r="L26" s="1039"/>
      <c r="M26" s="1039"/>
      <c r="N26" s="1039"/>
      <c r="O26" s="1039"/>
      <c r="P26" s="1039"/>
      <c r="Q26" s="1039">
        <f t="shared" si="0"/>
        <v>0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4"/>
      <c r="AE26" s="604"/>
      <c r="AF26" s="604"/>
      <c r="AG26" s="604"/>
      <c r="AH26" s="604"/>
      <c r="AI26" s="604"/>
    </row>
    <row r="27" spans="1:35" ht="17.25" customHeight="1">
      <c r="A27" s="1043" t="s">
        <v>605</v>
      </c>
      <c r="B27" s="607" t="s">
        <v>606</v>
      </c>
      <c r="C27" s="137" t="s">
        <v>607</v>
      </c>
      <c r="D27" s="137"/>
      <c r="E27" s="1043" t="s">
        <v>608</v>
      </c>
      <c r="F27" s="137"/>
      <c r="G27" s="137"/>
      <c r="H27" s="137"/>
      <c r="I27" s="1039"/>
      <c r="J27" s="1039"/>
      <c r="K27" s="1039"/>
      <c r="L27" s="1039"/>
      <c r="M27" s="1039"/>
      <c r="N27" s="1039"/>
      <c r="O27" s="1039"/>
      <c r="P27" s="1039"/>
      <c r="Q27" s="1039">
        <f t="shared" si="0"/>
        <v>0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</row>
    <row r="28" spans="1:35" ht="17.25" customHeight="1">
      <c r="A28" s="1043" t="s">
        <v>609</v>
      </c>
      <c r="B28" s="607" t="s">
        <v>610</v>
      </c>
      <c r="C28" s="137"/>
      <c r="D28" s="137"/>
      <c r="E28" s="1042"/>
      <c r="F28" s="137"/>
      <c r="G28" s="137"/>
      <c r="H28" s="137"/>
      <c r="I28" s="1039"/>
      <c r="J28" s="1039"/>
      <c r="K28" s="1039"/>
      <c r="L28" s="1039"/>
      <c r="M28" s="1039"/>
      <c r="N28" s="1039"/>
      <c r="O28" s="1039"/>
      <c r="P28" s="1039"/>
      <c r="Q28" s="1039">
        <f t="shared" si="0"/>
        <v>0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</row>
    <row r="29" spans="1:35" ht="17.25" customHeight="1">
      <c r="A29" s="1043"/>
      <c r="B29" s="607"/>
      <c r="C29" s="137"/>
      <c r="D29" s="137"/>
      <c r="E29" s="1042"/>
      <c r="F29" s="137"/>
      <c r="G29" s="137"/>
      <c r="H29" s="137"/>
      <c r="I29" s="1039"/>
      <c r="J29" s="1039"/>
      <c r="K29" s="1039"/>
      <c r="L29" s="1039"/>
      <c r="M29" s="1039"/>
      <c r="N29" s="1039"/>
      <c r="O29" s="1039"/>
      <c r="P29" s="1039"/>
      <c r="Q29" s="1039"/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</row>
    <row r="30" spans="1:35" ht="17.25" customHeight="1">
      <c r="A30" s="1043"/>
      <c r="B30" s="607"/>
      <c r="C30" s="137"/>
      <c r="D30" s="137"/>
      <c r="E30" s="1042"/>
      <c r="F30" s="137"/>
      <c r="G30" s="137"/>
      <c r="H30" s="137"/>
      <c r="I30" s="1039"/>
      <c r="J30" s="1039"/>
      <c r="K30" s="1039"/>
      <c r="L30" s="1039"/>
      <c r="M30" s="1039"/>
      <c r="N30" s="1039"/>
      <c r="O30" s="1039"/>
      <c r="P30" s="1039"/>
      <c r="Q30" s="1039"/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</row>
    <row r="31" spans="1:35" ht="17.25" customHeight="1">
      <c r="A31" s="1043" t="s">
        <v>611</v>
      </c>
      <c r="B31" s="607"/>
      <c r="C31" s="137" t="s">
        <v>612</v>
      </c>
      <c r="D31" s="137" t="s">
        <v>569</v>
      </c>
      <c r="E31" s="1043" t="s">
        <v>613</v>
      </c>
      <c r="F31" s="137" t="s">
        <v>614</v>
      </c>
      <c r="G31" s="137"/>
      <c r="H31" s="137"/>
      <c r="I31" s="1039"/>
      <c r="J31" s="1039"/>
      <c r="K31" s="1039"/>
      <c r="L31" s="1039"/>
      <c r="M31" s="1039"/>
      <c r="N31" s="1039"/>
      <c r="O31" s="1039"/>
      <c r="P31" s="1039"/>
      <c r="Q31" s="1039">
        <f t="shared" si="0"/>
        <v>0</v>
      </c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</row>
    <row r="32" spans="1:35" ht="17.25" customHeight="1">
      <c r="A32" s="1043" t="s">
        <v>615</v>
      </c>
      <c r="B32" s="607"/>
      <c r="C32" s="137"/>
      <c r="D32" s="137"/>
      <c r="E32" s="1042" t="s">
        <v>616</v>
      </c>
      <c r="F32" s="137"/>
      <c r="G32" s="137"/>
      <c r="H32" s="137"/>
      <c r="I32" s="1039"/>
      <c r="J32" s="1039"/>
      <c r="K32" s="1039"/>
      <c r="L32" s="1039"/>
      <c r="M32" s="1039"/>
      <c r="N32" s="1039"/>
      <c r="O32" s="1039"/>
      <c r="P32" s="1039"/>
      <c r="Q32" s="1039">
        <f t="shared" si="0"/>
        <v>0</v>
      </c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</row>
    <row r="33" spans="1:35" ht="17.25" customHeight="1">
      <c r="A33" s="1098" t="s">
        <v>617</v>
      </c>
      <c r="B33" s="607"/>
      <c r="C33" s="137"/>
      <c r="D33" s="137"/>
      <c r="E33" s="1042"/>
      <c r="F33" s="137"/>
      <c r="G33" s="137"/>
      <c r="H33" s="137"/>
      <c r="I33" s="1039"/>
      <c r="J33" s="1039"/>
      <c r="K33" s="1039"/>
      <c r="L33" s="1039"/>
      <c r="M33" s="1039"/>
      <c r="N33" s="1039"/>
      <c r="O33" s="1039"/>
      <c r="P33" s="1039"/>
      <c r="Q33" s="1039">
        <f t="shared" si="0"/>
        <v>0</v>
      </c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</row>
    <row r="34" spans="1:35" ht="17.25" customHeight="1">
      <c r="A34" s="1043" t="s">
        <v>618</v>
      </c>
      <c r="B34" s="607" t="s">
        <v>619</v>
      </c>
      <c r="C34" s="137" t="s">
        <v>620</v>
      </c>
      <c r="D34" s="137" t="s">
        <v>621</v>
      </c>
      <c r="E34" s="1046"/>
      <c r="F34" s="137" t="s">
        <v>622</v>
      </c>
      <c r="G34" s="137"/>
      <c r="H34" s="137"/>
      <c r="I34" s="1039"/>
      <c r="J34" s="1039"/>
      <c r="K34" s="1039"/>
      <c r="L34" s="1039"/>
      <c r="M34" s="1039"/>
      <c r="N34" s="1039"/>
      <c r="O34" s="1039"/>
      <c r="P34" s="1039"/>
      <c r="Q34" s="1039">
        <f t="shared" si="0"/>
        <v>0</v>
      </c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603"/>
      <c r="AG34" s="603"/>
      <c r="AH34" s="603"/>
      <c r="AI34" s="603"/>
    </row>
    <row r="35" spans="1:35" ht="17.25" customHeight="1">
      <c r="A35" s="1043" t="s">
        <v>623</v>
      </c>
      <c r="B35" s="607"/>
      <c r="C35" s="137"/>
      <c r="D35" s="137"/>
      <c r="E35" s="1046"/>
      <c r="F35" s="137"/>
      <c r="G35" s="137"/>
      <c r="H35" s="137"/>
      <c r="I35" s="1039"/>
      <c r="J35" s="1039"/>
      <c r="K35" s="1039"/>
      <c r="L35" s="1039"/>
      <c r="M35" s="1039"/>
      <c r="N35" s="1039"/>
      <c r="O35" s="1039"/>
      <c r="P35" s="1039"/>
      <c r="Q35" s="1039">
        <f t="shared" si="0"/>
        <v>0</v>
      </c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</row>
    <row r="36" spans="1:35" ht="17.25" customHeight="1">
      <c r="A36" s="1043" t="s">
        <v>624</v>
      </c>
      <c r="B36" s="607"/>
      <c r="C36" s="137"/>
      <c r="D36" s="137"/>
      <c r="E36" s="1046"/>
      <c r="F36" s="137"/>
      <c r="G36" s="137"/>
      <c r="H36" s="137"/>
      <c r="I36" s="1039"/>
      <c r="J36" s="1039"/>
      <c r="K36" s="1039"/>
      <c r="L36" s="1039"/>
      <c r="M36" s="1039"/>
      <c r="N36" s="1039"/>
      <c r="O36" s="1039"/>
      <c r="P36" s="1039"/>
      <c r="Q36" s="1039">
        <f t="shared" si="0"/>
        <v>0</v>
      </c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571"/>
      <c r="AE36" s="571"/>
      <c r="AF36" s="571"/>
      <c r="AG36" s="571"/>
      <c r="AH36" s="571">
        <f>SUM(AH15:AH35)</f>
        <v>0</v>
      </c>
      <c r="AI36" s="571"/>
    </row>
    <row r="37" spans="1:35" ht="17.25" customHeight="1">
      <c r="A37" s="1099" t="s">
        <v>2237</v>
      </c>
      <c r="B37" s="607"/>
      <c r="C37" s="137"/>
      <c r="D37" s="137"/>
      <c r="E37" s="1046"/>
      <c r="F37" s="137"/>
      <c r="G37" s="137"/>
      <c r="H37" s="137"/>
      <c r="I37" s="1039"/>
      <c r="J37" s="1039"/>
      <c r="K37" s="1039"/>
      <c r="L37" s="1039"/>
      <c r="M37" s="1039"/>
      <c r="N37" s="1039"/>
      <c r="O37" s="1039"/>
      <c r="P37" s="1039"/>
      <c r="Q37" s="1039"/>
      <c r="R37" s="603"/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214"/>
      <c r="AE37" s="214"/>
      <c r="AF37" s="214"/>
      <c r="AG37" s="214"/>
      <c r="AH37" s="214"/>
      <c r="AI37" s="214"/>
    </row>
    <row r="38" spans="1:35" ht="17.25" customHeight="1">
      <c r="A38" s="1100" t="s">
        <v>625</v>
      </c>
      <c r="B38" s="607"/>
      <c r="C38" s="137"/>
      <c r="D38" s="137"/>
      <c r="E38" s="1046" t="s">
        <v>3700</v>
      </c>
      <c r="F38" s="137"/>
      <c r="G38" s="137"/>
      <c r="H38" s="137"/>
      <c r="I38" s="1039"/>
      <c r="J38" s="1039"/>
      <c r="K38" s="1039"/>
      <c r="L38" s="1039"/>
      <c r="M38" s="1039"/>
      <c r="N38" s="1039"/>
      <c r="O38" s="1039"/>
      <c r="P38" s="1039"/>
      <c r="Q38" s="1039">
        <f t="shared" si="0"/>
        <v>0</v>
      </c>
      <c r="R38" s="603"/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</row>
    <row r="39" spans="1:35" ht="17.25" customHeight="1">
      <c r="A39" s="1100" t="s">
        <v>626</v>
      </c>
      <c r="B39" s="210" t="s">
        <v>627</v>
      </c>
      <c r="C39" s="82" t="s">
        <v>628</v>
      </c>
      <c r="D39" s="82" t="s">
        <v>629</v>
      </c>
      <c r="E39" s="1046" t="s">
        <v>630</v>
      </c>
      <c r="F39" s="137" t="s">
        <v>622</v>
      </c>
      <c r="G39" s="137"/>
      <c r="H39" s="137"/>
      <c r="I39" s="1039"/>
      <c r="J39" s="1039"/>
      <c r="K39" s="1039"/>
      <c r="L39" s="1039"/>
      <c r="M39" s="1039"/>
      <c r="N39" s="1039"/>
      <c r="O39" s="1039"/>
      <c r="P39" s="1039"/>
      <c r="Q39" s="1039">
        <f t="shared" si="0"/>
        <v>0</v>
      </c>
      <c r="R39" s="603"/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603"/>
      <c r="AE39" s="603"/>
      <c r="AF39" s="603"/>
      <c r="AG39" s="603"/>
      <c r="AH39" s="603"/>
      <c r="AI39" s="603"/>
    </row>
    <row r="40" spans="1:35" ht="17.25" customHeight="1">
      <c r="A40" s="1100" t="s">
        <v>631</v>
      </c>
      <c r="B40" s="210" t="s">
        <v>632</v>
      </c>
      <c r="C40" s="82" t="s">
        <v>633</v>
      </c>
      <c r="D40" s="82"/>
      <c r="E40" s="1046" t="s">
        <v>634</v>
      </c>
      <c r="F40" s="137"/>
      <c r="G40" s="137"/>
      <c r="H40" s="137"/>
      <c r="I40" s="1039"/>
      <c r="J40" s="1039"/>
      <c r="K40" s="1039"/>
      <c r="L40" s="1039"/>
      <c r="M40" s="1039"/>
      <c r="N40" s="1039"/>
      <c r="O40" s="1039"/>
      <c r="P40" s="1039"/>
      <c r="Q40" s="1039">
        <f t="shared" si="0"/>
        <v>0</v>
      </c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</row>
    <row r="41" spans="1:35" ht="17.25" customHeight="1">
      <c r="A41" s="1100"/>
      <c r="B41" s="210"/>
      <c r="C41" s="82"/>
      <c r="D41" s="82"/>
      <c r="E41" s="1046" t="s">
        <v>635</v>
      </c>
      <c r="F41" s="137"/>
      <c r="G41" s="137"/>
      <c r="H41" s="137"/>
      <c r="I41" s="1039"/>
      <c r="J41" s="1039"/>
      <c r="K41" s="1039"/>
      <c r="L41" s="1039"/>
      <c r="M41" s="1039"/>
      <c r="N41" s="1039"/>
      <c r="O41" s="1039"/>
      <c r="P41" s="1039"/>
      <c r="Q41" s="1039">
        <f t="shared" si="0"/>
        <v>0</v>
      </c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216"/>
      <c r="AE41" s="216"/>
      <c r="AF41" s="216"/>
      <c r="AG41" s="216"/>
      <c r="AH41" s="216"/>
      <c r="AI41" s="216"/>
    </row>
    <row r="42" spans="1:35" ht="17.25" customHeight="1">
      <c r="A42" s="1100"/>
      <c r="B42" s="210"/>
      <c r="C42" s="82"/>
      <c r="D42" s="82"/>
      <c r="E42" s="1046" t="s">
        <v>636</v>
      </c>
      <c r="F42" s="137"/>
      <c r="G42" s="137"/>
      <c r="H42" s="137"/>
      <c r="I42" s="1039"/>
      <c r="J42" s="1039"/>
      <c r="K42" s="1039"/>
      <c r="L42" s="1039"/>
      <c r="M42" s="1039"/>
      <c r="N42" s="1039"/>
      <c r="O42" s="1039"/>
      <c r="P42" s="1039"/>
      <c r="Q42" s="1039">
        <f t="shared" si="0"/>
        <v>0</v>
      </c>
      <c r="R42" s="603"/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223"/>
      <c r="AE42" s="223"/>
      <c r="AF42" s="223"/>
      <c r="AG42" s="223"/>
      <c r="AH42" s="223"/>
      <c r="AI42" s="223"/>
    </row>
    <row r="43" spans="1:35" ht="17.25" customHeight="1">
      <c r="A43" s="1100" t="s">
        <v>637</v>
      </c>
      <c r="B43" s="210" t="s">
        <v>638</v>
      </c>
      <c r="C43" s="82" t="s">
        <v>639</v>
      </c>
      <c r="D43" s="82" t="s">
        <v>629</v>
      </c>
      <c r="E43" s="1046" t="s">
        <v>640</v>
      </c>
      <c r="F43" s="137" t="s">
        <v>641</v>
      </c>
      <c r="G43" s="137"/>
      <c r="H43" s="137"/>
      <c r="I43" s="1039"/>
      <c r="J43" s="1039"/>
      <c r="K43" s="1039"/>
      <c r="L43" s="1039"/>
      <c r="M43" s="1039"/>
      <c r="N43" s="1039"/>
      <c r="O43" s="1039"/>
      <c r="P43" s="1039"/>
      <c r="Q43" s="1039">
        <f t="shared" si="0"/>
        <v>0</v>
      </c>
      <c r="R43" s="603"/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223"/>
      <c r="AE43" s="223"/>
      <c r="AF43" s="223"/>
      <c r="AG43" s="223"/>
      <c r="AH43" s="223"/>
      <c r="AI43" s="223"/>
    </row>
    <row r="44" spans="1:35" ht="17.25" customHeight="1">
      <c r="A44" s="1100" t="s">
        <v>642</v>
      </c>
      <c r="B44" s="210" t="s">
        <v>643</v>
      </c>
      <c r="C44" s="82" t="s">
        <v>644</v>
      </c>
      <c r="D44" s="82"/>
      <c r="E44" s="1046" t="s">
        <v>645</v>
      </c>
      <c r="F44" s="137"/>
      <c r="G44" s="137"/>
      <c r="H44" s="137"/>
      <c r="I44" s="1039"/>
      <c r="J44" s="1039"/>
      <c r="K44" s="1039"/>
      <c r="L44" s="1039"/>
      <c r="M44" s="1039"/>
      <c r="N44" s="1039"/>
      <c r="O44" s="1039"/>
      <c r="P44" s="1039"/>
      <c r="Q44" s="1039">
        <f t="shared" si="0"/>
        <v>0</v>
      </c>
      <c r="R44" s="603"/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223"/>
      <c r="AE44" s="223"/>
      <c r="AF44" s="223"/>
      <c r="AG44" s="223"/>
      <c r="AH44" s="223"/>
      <c r="AI44" s="223"/>
    </row>
    <row r="45" spans="1:35" ht="17.25" customHeight="1">
      <c r="A45" s="1100"/>
      <c r="B45" s="210"/>
      <c r="C45" s="82" t="s">
        <v>646</v>
      </c>
      <c r="D45" s="82"/>
      <c r="E45" s="1046" t="s">
        <v>647</v>
      </c>
      <c r="F45" s="137"/>
      <c r="G45" s="137"/>
      <c r="H45" s="137"/>
      <c r="I45" s="1039"/>
      <c r="J45" s="1039"/>
      <c r="K45" s="1039"/>
      <c r="L45" s="1039"/>
      <c r="M45" s="1039"/>
      <c r="N45" s="1039"/>
      <c r="O45" s="1039"/>
      <c r="P45" s="1039"/>
      <c r="Q45" s="1039">
        <f t="shared" si="0"/>
        <v>0</v>
      </c>
      <c r="R45" s="603"/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223"/>
      <c r="AE45" s="223"/>
      <c r="AF45" s="223"/>
      <c r="AG45" s="223"/>
      <c r="AH45" s="223"/>
      <c r="AI45" s="223"/>
    </row>
    <row r="46" spans="1:35" ht="17.25" customHeight="1">
      <c r="A46" s="1100"/>
      <c r="B46" s="210"/>
      <c r="C46" s="82" t="s">
        <v>648</v>
      </c>
      <c r="D46" s="82"/>
      <c r="E46" s="1046" t="s">
        <v>649</v>
      </c>
      <c r="F46" s="137"/>
      <c r="G46" s="137"/>
      <c r="H46" s="137"/>
      <c r="I46" s="1039"/>
      <c r="J46" s="1039"/>
      <c r="K46" s="1039"/>
      <c r="L46" s="1039"/>
      <c r="M46" s="1039"/>
      <c r="N46" s="1039"/>
      <c r="O46" s="1039"/>
      <c r="P46" s="1039"/>
      <c r="Q46" s="1039">
        <f t="shared" si="0"/>
        <v>0</v>
      </c>
      <c r="R46" s="603"/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223"/>
      <c r="AE46" s="223"/>
      <c r="AF46" s="223"/>
      <c r="AG46" s="223"/>
      <c r="AH46" s="223"/>
      <c r="AI46" s="223"/>
    </row>
    <row r="47" spans="1:35" ht="17.25" customHeight="1">
      <c r="A47" s="1100"/>
      <c r="B47" s="210"/>
      <c r="C47" s="82"/>
      <c r="D47" s="82"/>
      <c r="E47" s="210" t="s">
        <v>650</v>
      </c>
      <c r="F47" s="137"/>
      <c r="G47" s="137"/>
      <c r="H47" s="137"/>
      <c r="I47" s="1039"/>
      <c r="J47" s="1039"/>
      <c r="K47" s="1039"/>
      <c r="L47" s="1039"/>
      <c r="M47" s="1039"/>
      <c r="N47" s="1039"/>
      <c r="O47" s="1039"/>
      <c r="P47" s="1039"/>
      <c r="Q47" s="1039">
        <f t="shared" si="0"/>
        <v>0</v>
      </c>
      <c r="R47" s="603"/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223"/>
      <c r="AE47" s="223"/>
      <c r="AF47" s="223"/>
      <c r="AG47" s="223"/>
      <c r="AH47" s="223"/>
      <c r="AI47" s="223"/>
    </row>
    <row r="48" spans="1:35" ht="17.25" customHeight="1">
      <c r="A48" s="1100"/>
      <c r="B48" s="607"/>
      <c r="C48" s="137"/>
      <c r="D48" s="137"/>
      <c r="E48" s="1042"/>
      <c r="F48" s="137"/>
      <c r="G48" s="137"/>
      <c r="H48" s="137"/>
      <c r="I48" s="1039"/>
      <c r="J48" s="1039"/>
      <c r="K48" s="1039"/>
      <c r="L48" s="1039"/>
      <c r="M48" s="1039"/>
      <c r="N48" s="1039"/>
      <c r="O48" s="1039"/>
      <c r="P48" s="1039"/>
      <c r="Q48" s="1039">
        <f t="shared" si="0"/>
        <v>0</v>
      </c>
      <c r="R48" s="603"/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223"/>
      <c r="AE48" s="223"/>
      <c r="AF48" s="223"/>
      <c r="AG48" s="223"/>
      <c r="AH48" s="223"/>
      <c r="AI48" s="223"/>
    </row>
    <row r="49" spans="1:35" ht="17.25" customHeight="1">
      <c r="A49" s="1100" t="s">
        <v>651</v>
      </c>
      <c r="B49" s="607" t="s">
        <v>652</v>
      </c>
      <c r="C49" s="137" t="s">
        <v>653</v>
      </c>
      <c r="D49" s="137" t="s">
        <v>654</v>
      </c>
      <c r="E49" s="1042" t="s">
        <v>655</v>
      </c>
      <c r="F49" s="137" t="s">
        <v>622</v>
      </c>
      <c r="G49" s="137"/>
      <c r="H49" s="137"/>
      <c r="I49" s="1039"/>
      <c r="J49" s="1039"/>
      <c r="K49" s="1039"/>
      <c r="L49" s="1039"/>
      <c r="M49" s="1039"/>
      <c r="N49" s="1039"/>
      <c r="O49" s="1039"/>
      <c r="P49" s="1039"/>
      <c r="Q49" s="1039">
        <f t="shared" si="0"/>
        <v>0</v>
      </c>
      <c r="R49" s="603"/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223"/>
      <c r="AE49" s="223"/>
      <c r="AF49" s="223"/>
      <c r="AG49" s="223"/>
      <c r="AH49" s="223"/>
      <c r="AI49" s="223"/>
    </row>
    <row r="50" spans="1:35" ht="17.25" customHeight="1">
      <c r="A50" s="1100" t="s">
        <v>656</v>
      </c>
      <c r="B50" s="607"/>
      <c r="C50" s="137" t="s">
        <v>657</v>
      </c>
      <c r="D50" s="137"/>
      <c r="E50" s="1042" t="s">
        <v>658</v>
      </c>
      <c r="F50" s="137"/>
      <c r="G50" s="137"/>
      <c r="H50" s="137"/>
      <c r="I50" s="1039"/>
      <c r="J50" s="1039"/>
      <c r="K50" s="1039"/>
      <c r="L50" s="1039"/>
      <c r="M50" s="1039"/>
      <c r="N50" s="1039"/>
      <c r="O50" s="1039"/>
      <c r="P50" s="1039"/>
      <c r="Q50" s="1039">
        <f t="shared" si="0"/>
        <v>0</v>
      </c>
      <c r="R50" s="603"/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223"/>
      <c r="AE50" s="223"/>
      <c r="AF50" s="223"/>
      <c r="AG50" s="223"/>
      <c r="AH50" s="223"/>
      <c r="AI50" s="223"/>
    </row>
    <row r="51" spans="1:35" ht="17.25" customHeight="1">
      <c r="A51" s="1101" t="s">
        <v>659</v>
      </c>
      <c r="B51" s="607"/>
      <c r="C51" s="137"/>
      <c r="D51" s="137"/>
      <c r="E51" s="1042"/>
      <c r="F51" s="137"/>
      <c r="G51" s="137"/>
      <c r="H51" s="137"/>
      <c r="I51" s="1039"/>
      <c r="J51" s="1039"/>
      <c r="K51" s="1039"/>
      <c r="L51" s="1039"/>
      <c r="M51" s="1039"/>
      <c r="N51" s="1039"/>
      <c r="O51" s="1039"/>
      <c r="P51" s="1039"/>
      <c r="Q51" s="1039">
        <f t="shared" si="0"/>
        <v>0</v>
      </c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223"/>
      <c r="AE51" s="223"/>
      <c r="AF51" s="223"/>
      <c r="AG51" s="223"/>
      <c r="AH51" s="223"/>
      <c r="AI51" s="223"/>
    </row>
    <row r="52" spans="1:35" ht="17.25" customHeight="1">
      <c r="A52" s="1043" t="s">
        <v>660</v>
      </c>
      <c r="B52" s="607"/>
      <c r="C52" s="137"/>
      <c r="D52" s="137"/>
      <c r="E52" s="1042"/>
      <c r="F52" s="137"/>
      <c r="G52" s="137"/>
      <c r="H52" s="137"/>
      <c r="I52" s="1039"/>
      <c r="J52" s="1039"/>
      <c r="K52" s="1039"/>
      <c r="L52" s="1039"/>
      <c r="M52" s="1039"/>
      <c r="N52" s="1039"/>
      <c r="O52" s="1039"/>
      <c r="P52" s="1039"/>
      <c r="Q52" s="1039">
        <f t="shared" si="0"/>
        <v>0</v>
      </c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223"/>
      <c r="AE52" s="223"/>
      <c r="AF52" s="223"/>
      <c r="AG52" s="223"/>
      <c r="AH52" s="223"/>
      <c r="AI52" s="223"/>
    </row>
    <row r="53" spans="1:35" ht="17.25" customHeight="1">
      <c r="A53" s="1043" t="s">
        <v>661</v>
      </c>
      <c r="B53" s="607" t="s">
        <v>662</v>
      </c>
      <c r="C53" s="137" t="s">
        <v>663</v>
      </c>
      <c r="D53" s="137"/>
      <c r="E53" s="1042" t="s">
        <v>3333</v>
      </c>
      <c r="F53" s="137" t="s">
        <v>664</v>
      </c>
      <c r="G53" s="137"/>
      <c r="H53" s="137"/>
      <c r="I53" s="1039"/>
      <c r="J53" s="1039"/>
      <c r="K53" s="1039"/>
      <c r="L53" s="1039"/>
      <c r="M53" s="1039"/>
      <c r="N53" s="1039"/>
      <c r="O53" s="1039"/>
      <c r="P53" s="1039"/>
      <c r="Q53" s="1039">
        <f t="shared" si="0"/>
        <v>0</v>
      </c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223"/>
      <c r="AE53" s="223"/>
      <c r="AF53" s="223"/>
      <c r="AG53" s="223"/>
      <c r="AH53" s="223"/>
      <c r="AI53" s="223"/>
    </row>
    <row r="54" spans="1:35" ht="17.25" customHeight="1">
      <c r="A54" s="1043" t="s">
        <v>665</v>
      </c>
      <c r="B54" s="607"/>
      <c r="C54" s="137" t="s">
        <v>666</v>
      </c>
      <c r="D54" s="137"/>
      <c r="E54" s="607" t="s">
        <v>3697</v>
      </c>
      <c r="F54" s="137" t="s">
        <v>667</v>
      </c>
      <c r="G54" s="137"/>
      <c r="H54" s="137"/>
      <c r="I54" s="1039"/>
      <c r="J54" s="1039"/>
      <c r="K54" s="1039"/>
      <c r="L54" s="1039"/>
      <c r="M54" s="1039"/>
      <c r="N54" s="1039"/>
      <c r="O54" s="1039"/>
      <c r="P54" s="1039"/>
      <c r="Q54" s="1039">
        <f t="shared" si="0"/>
        <v>0</v>
      </c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223"/>
      <c r="AE54" s="223"/>
      <c r="AF54" s="223"/>
      <c r="AG54" s="223"/>
      <c r="AH54" s="223"/>
      <c r="AI54" s="223"/>
    </row>
    <row r="55" spans="1:35" ht="17.25" customHeight="1">
      <c r="A55" s="1043" t="s">
        <v>668</v>
      </c>
      <c r="B55" s="607" t="s">
        <v>669</v>
      </c>
      <c r="C55" s="137"/>
      <c r="D55" s="137"/>
      <c r="E55" s="1042"/>
      <c r="F55" s="137"/>
      <c r="G55" s="137"/>
      <c r="H55" s="137"/>
      <c r="I55" s="1039"/>
      <c r="J55" s="1039"/>
      <c r="K55" s="1039"/>
      <c r="L55" s="1039"/>
      <c r="M55" s="1039"/>
      <c r="N55" s="1039"/>
      <c r="O55" s="1039"/>
      <c r="P55" s="1039"/>
      <c r="Q55" s="1039">
        <f t="shared" si="0"/>
        <v>0</v>
      </c>
      <c r="R55" s="603"/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223"/>
      <c r="AE55" s="223"/>
      <c r="AF55" s="223"/>
      <c r="AG55" s="223"/>
      <c r="AH55" s="223"/>
      <c r="AI55" s="223"/>
    </row>
    <row r="56" spans="1:35" ht="17.25" customHeight="1">
      <c r="A56" s="1043" t="s">
        <v>670</v>
      </c>
      <c r="B56" s="607" t="s">
        <v>671</v>
      </c>
      <c r="C56" s="137"/>
      <c r="D56" s="137"/>
      <c r="E56" s="1042" t="s">
        <v>3333</v>
      </c>
      <c r="F56" s="137"/>
      <c r="G56" s="137"/>
      <c r="H56" s="137"/>
      <c r="I56" s="1039"/>
      <c r="J56" s="1039"/>
      <c r="K56" s="1039"/>
      <c r="L56" s="1039"/>
      <c r="M56" s="1039"/>
      <c r="N56" s="1039"/>
      <c r="O56" s="1039"/>
      <c r="P56" s="1039"/>
      <c r="Q56" s="1039">
        <f t="shared" si="0"/>
        <v>0</v>
      </c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223"/>
      <c r="AE56" s="223"/>
      <c r="AF56" s="223"/>
      <c r="AG56" s="223"/>
      <c r="AH56" s="223"/>
      <c r="AI56" s="223"/>
    </row>
    <row r="57" spans="1:35" ht="17.25" customHeight="1">
      <c r="A57" s="136" t="s">
        <v>672</v>
      </c>
      <c r="B57" s="607"/>
      <c r="C57" s="137"/>
      <c r="D57" s="137"/>
      <c r="E57" s="607" t="s">
        <v>3697</v>
      </c>
      <c r="F57" s="137"/>
      <c r="G57" s="137"/>
      <c r="H57" s="137"/>
      <c r="I57" s="1039"/>
      <c r="J57" s="1039"/>
      <c r="K57" s="1039"/>
      <c r="L57" s="1039"/>
      <c r="M57" s="1039"/>
      <c r="N57" s="1039"/>
      <c r="O57" s="1039"/>
      <c r="P57" s="1039"/>
      <c r="Q57" s="1039">
        <f t="shared" si="0"/>
        <v>0</v>
      </c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223"/>
      <c r="AE57" s="223"/>
      <c r="AF57" s="223"/>
      <c r="AG57" s="223"/>
      <c r="AH57" s="223"/>
      <c r="AI57" s="223"/>
    </row>
    <row r="58" spans="1:35" ht="17.25" customHeight="1">
      <c r="A58" s="1043" t="s">
        <v>673</v>
      </c>
      <c r="B58" s="607"/>
      <c r="C58" s="137"/>
      <c r="D58" s="137"/>
      <c r="E58" s="1042"/>
      <c r="F58" s="137"/>
      <c r="G58" s="137"/>
      <c r="H58" s="137"/>
      <c r="I58" s="1039"/>
      <c r="J58" s="1039"/>
      <c r="K58" s="1039"/>
      <c r="L58" s="1039"/>
      <c r="M58" s="1039"/>
      <c r="N58" s="1039"/>
      <c r="O58" s="1039"/>
      <c r="P58" s="1039"/>
      <c r="Q58" s="1039">
        <f t="shared" si="0"/>
        <v>0</v>
      </c>
      <c r="R58" s="603"/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223"/>
      <c r="AE58" s="223"/>
      <c r="AF58" s="223"/>
      <c r="AG58" s="223"/>
      <c r="AH58" s="223"/>
      <c r="AI58" s="223"/>
    </row>
    <row r="59" spans="1:35" ht="17.25" customHeight="1">
      <c r="A59" s="1102" t="s">
        <v>674</v>
      </c>
      <c r="B59" s="607"/>
      <c r="C59" s="137"/>
      <c r="D59" s="137"/>
      <c r="E59" s="1042"/>
      <c r="F59" s="137"/>
      <c r="G59" s="137"/>
      <c r="H59" s="137"/>
      <c r="I59" s="1039"/>
      <c r="J59" s="1039"/>
      <c r="K59" s="1039"/>
      <c r="L59" s="1039"/>
      <c r="M59" s="1039"/>
      <c r="N59" s="1039"/>
      <c r="O59" s="1039"/>
      <c r="P59" s="1039"/>
      <c r="Q59" s="1039">
        <f t="shared" si="0"/>
        <v>0</v>
      </c>
      <c r="R59" s="603"/>
      <c r="S59" s="603"/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223"/>
      <c r="AE59" s="223"/>
      <c r="AF59" s="223"/>
      <c r="AG59" s="223"/>
      <c r="AH59" s="223"/>
      <c r="AI59" s="223"/>
    </row>
    <row r="60" spans="1:35" ht="17.25" customHeight="1">
      <c r="A60" s="1102"/>
      <c r="B60" s="607"/>
      <c r="C60" s="137"/>
      <c r="D60" s="137"/>
      <c r="E60" s="1042"/>
      <c r="F60" s="137"/>
      <c r="G60" s="137"/>
      <c r="H60" s="137"/>
      <c r="I60" s="1039"/>
      <c r="J60" s="1039"/>
      <c r="K60" s="1039"/>
      <c r="L60" s="1039"/>
      <c r="M60" s="1039"/>
      <c r="N60" s="1039"/>
      <c r="O60" s="1039"/>
      <c r="P60" s="1039"/>
      <c r="Q60" s="1039"/>
      <c r="R60" s="603"/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223"/>
      <c r="AE60" s="223"/>
      <c r="AF60" s="223"/>
      <c r="AG60" s="223"/>
      <c r="AH60" s="223"/>
      <c r="AI60" s="223"/>
    </row>
    <row r="61" spans="1:35" ht="17.25" customHeight="1">
      <c r="A61" s="1043" t="s">
        <v>675</v>
      </c>
      <c r="B61" s="607" t="s">
        <v>676</v>
      </c>
      <c r="C61" s="137" t="s">
        <v>677</v>
      </c>
      <c r="D61" s="137"/>
      <c r="E61" s="1042" t="s">
        <v>678</v>
      </c>
      <c r="F61" s="137" t="s">
        <v>679</v>
      </c>
      <c r="G61" s="137"/>
      <c r="H61" s="137"/>
      <c r="I61" s="1039"/>
      <c r="J61" s="1039"/>
      <c r="K61" s="1039"/>
      <c r="L61" s="1039"/>
      <c r="M61" s="1039"/>
      <c r="N61" s="1039"/>
      <c r="O61" s="1039"/>
      <c r="P61" s="1039"/>
      <c r="Q61" s="1039">
        <f t="shared" si="0"/>
        <v>0</v>
      </c>
      <c r="R61" s="603"/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223"/>
      <c r="AE61" s="223"/>
      <c r="AF61" s="223"/>
      <c r="AG61" s="223"/>
      <c r="AH61" s="223"/>
      <c r="AI61" s="223"/>
    </row>
    <row r="62" spans="1:35" ht="17.25" customHeight="1">
      <c r="A62" s="1043" t="s">
        <v>680</v>
      </c>
      <c r="B62" s="607" t="s">
        <v>681</v>
      </c>
      <c r="C62" s="137" t="s">
        <v>682</v>
      </c>
      <c r="D62" s="137"/>
      <c r="E62" s="1042" t="s">
        <v>683</v>
      </c>
      <c r="F62" s="137" t="s">
        <v>684</v>
      </c>
      <c r="G62" s="137"/>
      <c r="H62" s="137"/>
      <c r="I62" s="1039"/>
      <c r="J62" s="1039"/>
      <c r="K62" s="1039"/>
      <c r="L62" s="1039"/>
      <c r="M62" s="1039"/>
      <c r="N62" s="1039"/>
      <c r="O62" s="1039"/>
      <c r="P62" s="1039"/>
      <c r="Q62" s="1039">
        <f t="shared" si="0"/>
        <v>0</v>
      </c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223"/>
      <c r="AE62" s="223"/>
      <c r="AF62" s="223"/>
      <c r="AG62" s="223"/>
      <c r="AH62" s="223"/>
      <c r="AI62" s="223"/>
    </row>
    <row r="63" spans="1:35" s="569" customFormat="1" ht="17.25" customHeight="1">
      <c r="A63" s="1100" t="s">
        <v>685</v>
      </c>
      <c r="B63" s="210" t="s">
        <v>686</v>
      </c>
      <c r="C63" s="82" t="s">
        <v>687</v>
      </c>
      <c r="D63" s="82"/>
      <c r="E63" s="1103"/>
      <c r="F63" s="82" t="s">
        <v>688</v>
      </c>
      <c r="G63" s="82"/>
      <c r="H63" s="82"/>
      <c r="I63" s="1044"/>
      <c r="J63" s="1044"/>
      <c r="K63" s="1044"/>
      <c r="L63" s="1044"/>
      <c r="M63" s="1044"/>
      <c r="N63" s="1044"/>
      <c r="O63" s="1044"/>
      <c r="P63" s="1044"/>
      <c r="Q63" s="1044">
        <f t="shared" si="0"/>
        <v>0</v>
      </c>
      <c r="R63" s="603"/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223"/>
      <c r="AE63" s="223"/>
      <c r="AF63" s="223"/>
      <c r="AG63" s="223"/>
      <c r="AH63" s="223"/>
      <c r="AI63" s="223"/>
    </row>
    <row r="64" spans="1:35" s="569" customFormat="1" ht="17.25" customHeight="1">
      <c r="A64" s="1100" t="s">
        <v>689</v>
      </c>
      <c r="B64" s="210"/>
      <c r="C64" s="82"/>
      <c r="D64" s="82"/>
      <c r="E64" s="1046"/>
      <c r="F64" s="82"/>
      <c r="G64" s="82"/>
      <c r="H64" s="82"/>
      <c r="I64" s="1044"/>
      <c r="J64" s="1044"/>
      <c r="K64" s="1044"/>
      <c r="L64" s="1044"/>
      <c r="M64" s="1044"/>
      <c r="N64" s="1044"/>
      <c r="O64" s="1044"/>
      <c r="P64" s="1044"/>
      <c r="Q64" s="1044">
        <f t="shared" si="0"/>
        <v>0</v>
      </c>
      <c r="R64" s="603"/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223"/>
      <c r="AE64" s="223"/>
      <c r="AF64" s="223"/>
      <c r="AG64" s="223"/>
      <c r="AH64" s="223"/>
      <c r="AI64" s="223"/>
    </row>
    <row r="65" spans="1:35" s="569" customFormat="1" ht="17.25" customHeight="1">
      <c r="A65" s="1100" t="s">
        <v>690</v>
      </c>
      <c r="B65" s="210"/>
      <c r="C65" s="82"/>
      <c r="D65" s="82"/>
      <c r="E65" s="1046"/>
      <c r="F65" s="82"/>
      <c r="G65" s="82"/>
      <c r="H65" s="82"/>
      <c r="I65" s="1044"/>
      <c r="J65" s="1044"/>
      <c r="K65" s="1044"/>
      <c r="L65" s="1044"/>
      <c r="M65" s="1044"/>
      <c r="N65" s="1044"/>
      <c r="O65" s="1044"/>
      <c r="P65" s="1044"/>
      <c r="Q65" s="1044">
        <f t="shared" si="0"/>
        <v>0</v>
      </c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223"/>
      <c r="AE65" s="223"/>
      <c r="AF65" s="223"/>
      <c r="AG65" s="223"/>
      <c r="AH65" s="223"/>
      <c r="AI65" s="223"/>
    </row>
    <row r="66" spans="1:35" s="569" customFormat="1" ht="17.25" customHeight="1">
      <c r="A66" s="1100" t="s">
        <v>691</v>
      </c>
      <c r="B66" s="210" t="s">
        <v>692</v>
      </c>
      <c r="C66" s="82"/>
      <c r="D66" s="82"/>
      <c r="E66" s="1046"/>
      <c r="F66" s="82"/>
      <c r="G66" s="82"/>
      <c r="H66" s="82"/>
      <c r="I66" s="1044"/>
      <c r="J66" s="1044"/>
      <c r="K66" s="1044"/>
      <c r="L66" s="1044"/>
      <c r="M66" s="1044"/>
      <c r="N66" s="1044"/>
      <c r="O66" s="1044"/>
      <c r="P66" s="1044"/>
      <c r="Q66" s="1044">
        <f t="shared" si="0"/>
        <v>0</v>
      </c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223"/>
      <c r="AE66" s="223"/>
      <c r="AF66" s="223"/>
      <c r="AG66" s="223"/>
      <c r="AH66" s="223"/>
      <c r="AI66" s="223"/>
    </row>
    <row r="67" spans="1:35" s="569" customFormat="1" ht="17.25" customHeight="1">
      <c r="A67" s="1104" t="s">
        <v>693</v>
      </c>
      <c r="B67" s="210" t="s">
        <v>694</v>
      </c>
      <c r="C67" s="82"/>
      <c r="D67" s="82"/>
      <c r="E67" s="1046"/>
      <c r="F67" s="82"/>
      <c r="G67" s="82"/>
      <c r="H67" s="82"/>
      <c r="I67" s="1044"/>
      <c r="J67" s="1044"/>
      <c r="K67" s="1044"/>
      <c r="L67" s="1044"/>
      <c r="M67" s="1044"/>
      <c r="N67" s="1044"/>
      <c r="O67" s="1044"/>
      <c r="P67" s="1044"/>
      <c r="Q67" s="1044">
        <f t="shared" si="0"/>
        <v>0</v>
      </c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223"/>
      <c r="AE67" s="223"/>
      <c r="AF67" s="223"/>
      <c r="AG67" s="223"/>
      <c r="AH67" s="223"/>
      <c r="AI67" s="223"/>
    </row>
    <row r="68" spans="1:35" s="569" customFormat="1" ht="17.25" customHeight="1">
      <c r="A68" s="1100" t="s">
        <v>695</v>
      </c>
      <c r="B68" s="210"/>
      <c r="C68" s="82"/>
      <c r="D68" s="82"/>
      <c r="E68" s="1046"/>
      <c r="F68" s="82"/>
      <c r="G68" s="82"/>
      <c r="H68" s="82"/>
      <c r="I68" s="1044"/>
      <c r="J68" s="1044"/>
      <c r="K68" s="1044"/>
      <c r="L68" s="1044"/>
      <c r="M68" s="1044"/>
      <c r="N68" s="1044"/>
      <c r="O68" s="1044"/>
      <c r="P68" s="1044"/>
      <c r="Q68" s="1044">
        <f t="shared" si="0"/>
        <v>0</v>
      </c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223"/>
      <c r="AE68" s="223"/>
      <c r="AF68" s="223"/>
      <c r="AG68" s="223"/>
      <c r="AH68" s="223"/>
      <c r="AI68" s="223"/>
    </row>
    <row r="69" spans="1:35" s="569" customFormat="1" ht="17.25" customHeight="1">
      <c r="A69" s="1105" t="s">
        <v>696</v>
      </c>
      <c r="B69" s="210"/>
      <c r="C69" s="82"/>
      <c r="D69" s="82"/>
      <c r="E69" s="1046"/>
      <c r="F69" s="82"/>
      <c r="G69" s="82"/>
      <c r="H69" s="82"/>
      <c r="I69" s="1044"/>
      <c r="J69" s="1044"/>
      <c r="K69" s="1044"/>
      <c r="L69" s="1044"/>
      <c r="M69" s="1044"/>
      <c r="N69" s="1044"/>
      <c r="O69" s="1044"/>
      <c r="P69" s="1044"/>
      <c r="Q69" s="1044">
        <f t="shared" si="0"/>
        <v>0</v>
      </c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223"/>
      <c r="AE69" s="223"/>
      <c r="AF69" s="223"/>
      <c r="AG69" s="223"/>
      <c r="AH69" s="223"/>
      <c r="AI69" s="223"/>
    </row>
    <row r="70" spans="1:35" s="569" customFormat="1" ht="17.25" customHeight="1">
      <c r="A70" s="1106" t="s">
        <v>697</v>
      </c>
      <c r="B70" s="210"/>
      <c r="C70" s="82"/>
      <c r="D70" s="82"/>
      <c r="E70" s="1046"/>
      <c r="F70" s="82" t="s">
        <v>684</v>
      </c>
      <c r="G70" s="82"/>
      <c r="H70" s="82"/>
      <c r="I70" s="1044"/>
      <c r="J70" s="1044"/>
      <c r="K70" s="1044"/>
      <c r="L70" s="1044"/>
      <c r="M70" s="1044"/>
      <c r="N70" s="1044"/>
      <c r="O70" s="1044"/>
      <c r="P70" s="1044"/>
      <c r="Q70" s="1044">
        <f t="shared" si="0"/>
        <v>0</v>
      </c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223"/>
      <c r="AE70" s="223"/>
      <c r="AF70" s="223"/>
      <c r="AG70" s="223"/>
      <c r="AH70" s="223"/>
      <c r="AI70" s="223"/>
    </row>
    <row r="71" spans="1:35" s="569" customFormat="1" ht="17.25" customHeight="1">
      <c r="A71" s="1106" t="s">
        <v>698</v>
      </c>
      <c r="B71" s="210"/>
      <c r="C71" s="82"/>
      <c r="D71" s="82"/>
      <c r="E71" s="1046"/>
      <c r="F71" s="82" t="s">
        <v>614</v>
      </c>
      <c r="G71" s="82"/>
      <c r="H71" s="82"/>
      <c r="I71" s="1044"/>
      <c r="J71" s="1044"/>
      <c r="K71" s="1044"/>
      <c r="L71" s="1044"/>
      <c r="M71" s="1044"/>
      <c r="N71" s="1044"/>
      <c r="O71" s="1044"/>
      <c r="P71" s="1044"/>
      <c r="Q71" s="1044">
        <f t="shared" si="0"/>
        <v>0</v>
      </c>
      <c r="R71" s="603"/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223"/>
      <c r="AE71" s="223"/>
      <c r="AF71" s="223"/>
      <c r="AG71" s="223"/>
      <c r="AH71" s="223"/>
      <c r="AI71" s="223"/>
    </row>
    <row r="72" spans="1:35" s="569" customFormat="1" ht="17.25" customHeight="1">
      <c r="A72" s="1100" t="s">
        <v>3698</v>
      </c>
      <c r="B72" s="210" t="s">
        <v>699</v>
      </c>
      <c r="C72" s="210" t="s">
        <v>700</v>
      </c>
      <c r="D72" s="82" t="s">
        <v>701</v>
      </c>
      <c r="E72" s="1046"/>
      <c r="F72" s="82"/>
      <c r="G72" s="82"/>
      <c r="H72" s="82"/>
      <c r="I72" s="1044"/>
      <c r="J72" s="1044"/>
      <c r="K72" s="1044"/>
      <c r="L72" s="1044"/>
      <c r="M72" s="1044"/>
      <c r="N72" s="1044"/>
      <c r="O72" s="1044"/>
      <c r="P72" s="1044"/>
      <c r="Q72" s="1044">
        <f t="shared" si="0"/>
        <v>0</v>
      </c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223"/>
      <c r="AE72" s="223"/>
      <c r="AF72" s="223"/>
      <c r="AG72" s="223"/>
      <c r="AH72" s="223"/>
      <c r="AI72" s="223"/>
    </row>
    <row r="73" spans="1:35" s="569" customFormat="1" ht="17.25" customHeight="1">
      <c r="A73" s="1100" t="s">
        <v>3699</v>
      </c>
      <c r="B73" s="210" t="s">
        <v>702</v>
      </c>
      <c r="C73" s="82"/>
      <c r="D73" s="82"/>
      <c r="E73" s="1046"/>
      <c r="F73" s="82"/>
      <c r="G73" s="82"/>
      <c r="H73" s="82"/>
      <c r="I73" s="1044"/>
      <c r="J73" s="1044"/>
      <c r="K73" s="1044"/>
      <c r="L73" s="1044"/>
      <c r="M73" s="1044"/>
      <c r="N73" s="1044"/>
      <c r="O73" s="1044"/>
      <c r="P73" s="1044"/>
      <c r="Q73" s="1044">
        <f t="shared" si="0"/>
        <v>0</v>
      </c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223"/>
      <c r="AE73" s="223"/>
      <c r="AF73" s="223"/>
      <c r="AG73" s="223"/>
      <c r="AH73" s="223"/>
      <c r="AI73" s="223"/>
    </row>
    <row r="74" spans="1:35" s="569" customFormat="1" ht="17.25" customHeight="1">
      <c r="A74" s="1100" t="s">
        <v>703</v>
      </c>
      <c r="B74" s="210"/>
      <c r="C74" s="82"/>
      <c r="D74" s="82"/>
      <c r="E74" s="1046"/>
      <c r="F74" s="82"/>
      <c r="G74" s="82"/>
      <c r="H74" s="82"/>
      <c r="I74" s="1044"/>
      <c r="J74" s="1044"/>
      <c r="K74" s="1044"/>
      <c r="L74" s="1044"/>
      <c r="M74" s="1044"/>
      <c r="N74" s="1044"/>
      <c r="O74" s="1044"/>
      <c r="P74" s="1044"/>
      <c r="Q74" s="1044">
        <f t="shared" si="0"/>
        <v>0</v>
      </c>
      <c r="R74" s="60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223"/>
      <c r="AE74" s="223"/>
      <c r="AF74" s="223"/>
      <c r="AG74" s="223"/>
      <c r="AH74" s="223"/>
      <c r="AI74" s="223"/>
    </row>
    <row r="75" spans="1:35" s="569" customFormat="1" ht="17.25" customHeight="1">
      <c r="A75" s="1100" t="s">
        <v>704</v>
      </c>
      <c r="B75" s="210" t="s">
        <v>705</v>
      </c>
      <c r="C75" s="82" t="s">
        <v>706</v>
      </c>
      <c r="D75" s="82" t="s">
        <v>701</v>
      </c>
      <c r="E75" s="1046"/>
      <c r="F75" s="82"/>
      <c r="G75" s="82"/>
      <c r="H75" s="82"/>
      <c r="I75" s="1044"/>
      <c r="J75" s="1044"/>
      <c r="K75" s="1044"/>
      <c r="L75" s="1044"/>
      <c r="M75" s="1044"/>
      <c r="N75" s="1044"/>
      <c r="O75" s="1044"/>
      <c r="P75" s="1044"/>
      <c r="Q75" s="1044">
        <f t="shared" si="0"/>
        <v>0</v>
      </c>
      <c r="R75" s="603"/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223"/>
      <c r="AE75" s="223"/>
      <c r="AF75" s="223"/>
      <c r="AG75" s="223"/>
      <c r="AH75" s="223"/>
      <c r="AI75" s="223"/>
    </row>
    <row r="76" spans="1:35" s="569" customFormat="1" ht="17.25" customHeight="1">
      <c r="A76" s="1106"/>
      <c r="B76" s="210"/>
      <c r="C76" s="82" t="s">
        <v>707</v>
      </c>
      <c r="D76" s="82"/>
      <c r="E76" s="1046"/>
      <c r="F76" s="82"/>
      <c r="G76" s="82"/>
      <c r="H76" s="82"/>
      <c r="I76" s="1044"/>
      <c r="J76" s="1044"/>
      <c r="K76" s="1044"/>
      <c r="L76" s="1044"/>
      <c r="M76" s="1044"/>
      <c r="N76" s="1044"/>
      <c r="O76" s="1044"/>
      <c r="P76" s="1044"/>
      <c r="Q76" s="1044">
        <f t="shared" si="0"/>
        <v>0</v>
      </c>
      <c r="R76" s="603"/>
      <c r="S76" s="603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223"/>
      <c r="AE76" s="223"/>
      <c r="AF76" s="223"/>
      <c r="AG76" s="223"/>
      <c r="AH76" s="223"/>
      <c r="AI76" s="223"/>
    </row>
    <row r="77" spans="1:35" s="569" customFormat="1" ht="17.25" customHeight="1">
      <c r="A77" s="1106"/>
      <c r="B77" s="210"/>
      <c r="C77" s="82"/>
      <c r="D77" s="82"/>
      <c r="E77" s="1046"/>
      <c r="F77" s="82"/>
      <c r="G77" s="82"/>
      <c r="H77" s="82"/>
      <c r="I77" s="1044"/>
      <c r="J77" s="1044"/>
      <c r="K77" s="1044"/>
      <c r="L77" s="1044"/>
      <c r="M77" s="1044"/>
      <c r="N77" s="1044"/>
      <c r="O77" s="1044"/>
      <c r="P77" s="1044"/>
      <c r="Q77" s="1044">
        <f t="shared" si="0"/>
        <v>0</v>
      </c>
      <c r="R77" s="603"/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223"/>
      <c r="AE77" s="223"/>
      <c r="AF77" s="223"/>
      <c r="AG77" s="223"/>
      <c r="AH77" s="223"/>
      <c r="AI77" s="223"/>
    </row>
    <row r="78" spans="1:35" s="569" customFormat="1" ht="17.25" customHeight="1">
      <c r="A78" s="2044" t="s">
        <v>934</v>
      </c>
      <c r="B78" s="2044"/>
      <c r="C78" s="2044"/>
      <c r="D78" s="2044"/>
      <c r="E78" s="1107">
        <f>Q78</f>
        <v>0</v>
      </c>
      <c r="F78" s="82"/>
      <c r="G78" s="82"/>
      <c r="H78" s="1108">
        <f>SUM(H15:H77)</f>
        <v>0</v>
      </c>
      <c r="I78" s="1108">
        <f t="shared" ref="I78:Q78" si="1">SUM(I15:I77)</f>
        <v>0</v>
      </c>
      <c r="J78" s="1108">
        <f t="shared" si="1"/>
        <v>0</v>
      </c>
      <c r="K78" s="1108">
        <f t="shared" si="1"/>
        <v>0</v>
      </c>
      <c r="L78" s="1108">
        <f t="shared" si="1"/>
        <v>0</v>
      </c>
      <c r="M78" s="1108">
        <f t="shared" si="1"/>
        <v>0</v>
      </c>
      <c r="N78" s="1108">
        <f t="shared" si="1"/>
        <v>0</v>
      </c>
      <c r="O78" s="1108">
        <f t="shared" si="1"/>
        <v>0</v>
      </c>
      <c r="P78" s="1108">
        <f t="shared" si="1"/>
        <v>0</v>
      </c>
      <c r="Q78" s="1108">
        <f t="shared" si="1"/>
        <v>0</v>
      </c>
      <c r="R78" s="603"/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223"/>
      <c r="AE78" s="223"/>
      <c r="AF78" s="223"/>
      <c r="AG78" s="223"/>
      <c r="AH78" s="223"/>
      <c r="AI78" s="223"/>
    </row>
    <row r="79" spans="1:35" s="569" customFormat="1" ht="17.25" customHeight="1">
      <c r="A79" s="591"/>
      <c r="B79" s="591"/>
      <c r="C79" s="591"/>
      <c r="D79" s="591"/>
      <c r="E79" s="1109"/>
      <c r="I79" s="635"/>
      <c r="J79" s="635"/>
      <c r="K79" s="635"/>
      <c r="L79" s="635"/>
      <c r="M79" s="635"/>
      <c r="N79" s="635"/>
      <c r="O79" s="635"/>
      <c r="P79" s="635"/>
      <c r="Q79" s="635"/>
      <c r="R79" s="703"/>
      <c r="S79" s="703"/>
      <c r="T79" s="703"/>
      <c r="U79" s="703"/>
      <c r="V79" s="703"/>
      <c r="W79" s="703"/>
      <c r="X79" s="703"/>
      <c r="Y79" s="703"/>
      <c r="Z79" s="703"/>
      <c r="AA79" s="703"/>
      <c r="AB79" s="703"/>
      <c r="AC79" s="703"/>
      <c r="AD79" s="380"/>
      <c r="AE79" s="380"/>
      <c r="AF79" s="380"/>
      <c r="AG79" s="380"/>
      <c r="AH79" s="380"/>
      <c r="AI79" s="380"/>
    </row>
    <row r="80" spans="1:35" s="452" customFormat="1" ht="17.25" customHeight="1">
      <c r="A80" s="637" t="s">
        <v>818</v>
      </c>
      <c r="C80" s="1934" t="s">
        <v>779</v>
      </c>
      <c r="D80" s="1934"/>
      <c r="E80" s="1934"/>
      <c r="F80" s="303"/>
      <c r="I80" s="303" t="s">
        <v>780</v>
      </c>
      <c r="J80" s="637"/>
      <c r="R80" s="587"/>
      <c r="S80" s="587"/>
      <c r="T80" s="587"/>
      <c r="U80" s="587"/>
      <c r="V80" s="587"/>
      <c r="W80" s="587"/>
      <c r="X80" s="587"/>
      <c r="Y80" s="587"/>
      <c r="Z80" s="587"/>
      <c r="AA80" s="587"/>
      <c r="AB80" s="587"/>
      <c r="AC80" s="587"/>
      <c r="AD80" s="380"/>
      <c r="AE80" s="380"/>
      <c r="AF80" s="380"/>
      <c r="AG80" s="380"/>
      <c r="AH80" s="380"/>
      <c r="AI80" s="380"/>
    </row>
    <row r="81" spans="1:35" s="452" customFormat="1" ht="17.25" customHeight="1">
      <c r="A81" s="638" t="s">
        <v>3362</v>
      </c>
      <c r="B81" s="638"/>
      <c r="C81" s="638"/>
      <c r="E81" s="583" t="s">
        <v>3357</v>
      </c>
      <c r="F81" s="303"/>
      <c r="J81" s="303" t="s">
        <v>3354</v>
      </c>
      <c r="R81" s="587"/>
      <c r="S81" s="587"/>
      <c r="T81" s="587"/>
      <c r="U81" s="587"/>
      <c r="V81" s="587"/>
      <c r="W81" s="587"/>
      <c r="X81" s="587"/>
      <c r="Y81" s="587"/>
      <c r="Z81" s="587"/>
      <c r="AA81" s="587"/>
      <c r="AB81" s="587"/>
      <c r="AC81" s="587"/>
      <c r="AD81" s="380"/>
      <c r="AE81" s="380"/>
      <c r="AF81" s="380"/>
      <c r="AG81" s="380"/>
      <c r="AH81" s="380"/>
      <c r="AI81" s="380"/>
    </row>
    <row r="82" spans="1:35" s="452" customFormat="1" ht="17.25" customHeight="1">
      <c r="A82" s="638" t="s">
        <v>821</v>
      </c>
      <c r="B82" s="638"/>
      <c r="C82" s="638"/>
      <c r="E82" s="303" t="s">
        <v>3353</v>
      </c>
      <c r="F82" s="303"/>
      <c r="J82" s="303" t="s">
        <v>2566</v>
      </c>
      <c r="R82" s="587"/>
      <c r="S82" s="587"/>
      <c r="T82" s="587"/>
      <c r="U82" s="587"/>
      <c r="V82" s="587"/>
      <c r="W82" s="587"/>
      <c r="X82" s="587"/>
      <c r="Y82" s="587"/>
      <c r="Z82" s="587"/>
      <c r="AA82" s="587"/>
      <c r="AB82" s="587"/>
      <c r="AC82" s="587"/>
      <c r="AD82" s="380"/>
      <c r="AE82" s="380"/>
      <c r="AF82" s="380"/>
      <c r="AG82" s="380"/>
      <c r="AH82" s="380"/>
      <c r="AI82" s="380"/>
    </row>
    <row r="83" spans="1:35" s="129" customFormat="1" ht="17.25" customHeight="1">
      <c r="C83" s="380"/>
      <c r="E83" s="145" t="s">
        <v>3356</v>
      </c>
      <c r="F83" s="380"/>
      <c r="I83" s="380"/>
      <c r="J83" s="145" t="s">
        <v>3355</v>
      </c>
      <c r="R83" s="587"/>
      <c r="S83" s="587"/>
      <c r="T83" s="587"/>
      <c r="U83" s="587"/>
      <c r="V83" s="587"/>
      <c r="W83" s="587"/>
      <c r="X83" s="587"/>
      <c r="Y83" s="587"/>
      <c r="Z83" s="587"/>
      <c r="AA83" s="587"/>
      <c r="AB83" s="587"/>
      <c r="AC83" s="587"/>
      <c r="AD83" s="380"/>
      <c r="AE83" s="380"/>
      <c r="AF83" s="380"/>
      <c r="AG83" s="380"/>
      <c r="AH83" s="380"/>
      <c r="AI83" s="380"/>
    </row>
    <row r="84" spans="1:35" s="1034" customFormat="1" ht="17.25" customHeight="1">
      <c r="B84" s="588"/>
      <c r="C84" s="588"/>
      <c r="D84" s="588"/>
      <c r="E84" s="588"/>
      <c r="F84" s="588"/>
      <c r="G84" s="588"/>
      <c r="H84" s="588"/>
      <c r="I84" s="1035"/>
      <c r="J84" s="1035"/>
      <c r="K84" s="1035"/>
      <c r="L84" s="1035"/>
      <c r="M84" s="1035"/>
      <c r="N84" s="1035"/>
      <c r="O84" s="1035"/>
      <c r="P84" s="1035"/>
      <c r="Q84" s="1035"/>
      <c r="R84" s="587"/>
      <c r="S84" s="587"/>
      <c r="T84" s="587"/>
      <c r="U84" s="587"/>
      <c r="V84" s="587"/>
      <c r="W84" s="587"/>
      <c r="X84" s="587"/>
      <c r="Y84" s="587"/>
      <c r="Z84" s="587"/>
      <c r="AA84" s="587"/>
      <c r="AB84" s="587"/>
      <c r="AC84" s="587"/>
      <c r="AD84" s="380"/>
      <c r="AE84" s="380"/>
      <c r="AF84" s="380"/>
      <c r="AG84" s="380"/>
      <c r="AH84" s="380"/>
      <c r="AI84" s="380"/>
    </row>
  </sheetData>
  <mergeCells count="11">
    <mergeCell ref="C80:E80"/>
    <mergeCell ref="R12:AC12"/>
    <mergeCell ref="AD12:AI12"/>
    <mergeCell ref="G12:Q12"/>
    <mergeCell ref="A78:D78"/>
    <mergeCell ref="A1:Q1"/>
    <mergeCell ref="A12:A13"/>
    <mergeCell ref="B12:C12"/>
    <mergeCell ref="D12:D13"/>
    <mergeCell ref="E12:E13"/>
    <mergeCell ref="F12:F13"/>
  </mergeCells>
  <pageMargins left="0.66666666666666663" right="0.23622047244094491" top="0.51181102362204722" bottom="0.31496062992125984" header="0.31496062992125984" footer="0.31496062992125984"/>
  <pageSetup paperSize="9" orientation="landscape" horizontalDpi="4294967293" verticalDpi="36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FF00"/>
  </sheetPr>
  <dimension ref="A1:AI40"/>
  <sheetViews>
    <sheetView view="pageLayout" topLeftCell="A16" zoomScaleNormal="110" workbookViewId="0">
      <selection activeCell="Q12" sqref="Q12:Q27"/>
    </sheetView>
  </sheetViews>
  <sheetFormatPr defaultRowHeight="17.25"/>
  <cols>
    <col min="1" max="1" width="43" style="81" customWidth="1"/>
    <col min="2" max="3" width="25.25" style="81" hidden="1" customWidth="1"/>
    <col min="4" max="4" width="11.875" style="81" customWidth="1"/>
    <col min="5" max="5" width="14.75" style="81" customWidth="1"/>
    <col min="6" max="6" width="5.5" style="81" customWidth="1"/>
    <col min="7" max="7" width="6" style="81" customWidth="1"/>
    <col min="8" max="8" width="5.625" style="81" customWidth="1"/>
    <col min="9" max="10" width="4.375" style="1054" customWidth="1"/>
    <col min="11" max="11" width="5.875" style="1055" customWidth="1"/>
    <col min="12" max="12" width="3.875" style="1054" customWidth="1"/>
    <col min="13" max="13" width="3.125" style="1054" customWidth="1"/>
    <col min="14" max="14" width="5.875" style="1054" customWidth="1"/>
    <col min="15" max="15" width="4.75" style="1054" customWidth="1"/>
    <col min="16" max="16" width="5" style="1054" customWidth="1"/>
    <col min="17" max="17" width="4.5" style="1054" customWidth="1"/>
    <col min="18" max="29" width="3.875" style="256" customWidth="1"/>
    <col min="30" max="33" width="16.375" style="380" customWidth="1"/>
    <col min="34" max="35" width="9" style="380"/>
    <col min="36" max="16384" width="9" style="81"/>
  </cols>
  <sheetData>
    <row r="1" spans="1:35" s="1052" customFormat="1">
      <c r="A1" s="2049" t="s">
        <v>822</v>
      </c>
      <c r="B1" s="2049"/>
      <c r="C1" s="2049"/>
      <c r="D1" s="2049"/>
      <c r="E1" s="2049"/>
      <c r="F1" s="2049"/>
      <c r="G1" s="2049"/>
      <c r="H1" s="2049"/>
      <c r="I1" s="2049"/>
      <c r="J1" s="2049"/>
      <c r="K1" s="2049"/>
      <c r="L1" s="2049"/>
      <c r="M1" s="2049"/>
      <c r="N1" s="2049"/>
      <c r="O1" s="2049"/>
      <c r="P1" s="2049"/>
      <c r="Q1" s="2049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ht="16.5" customHeight="1">
      <c r="A2" s="794" t="s">
        <v>0</v>
      </c>
      <c r="B2" s="130" t="s">
        <v>228</v>
      </c>
      <c r="C2" s="557"/>
      <c r="D2" s="1070" t="s">
        <v>1429</v>
      </c>
      <c r="E2" s="896"/>
      <c r="F2" s="896"/>
      <c r="G2" s="896"/>
      <c r="H2" s="896"/>
      <c r="AD2" s="81"/>
      <c r="AE2" s="81"/>
      <c r="AF2" s="81"/>
      <c r="AG2" s="81"/>
      <c r="AH2" s="81"/>
      <c r="AI2" s="81"/>
    </row>
    <row r="3" spans="1:35" ht="16.5" customHeight="1">
      <c r="A3" s="794" t="s">
        <v>2</v>
      </c>
      <c r="C3" s="546"/>
      <c r="D3" s="130" t="s">
        <v>3</v>
      </c>
      <c r="E3" s="896"/>
      <c r="F3" s="896"/>
      <c r="G3" s="896"/>
      <c r="H3" s="896"/>
      <c r="AD3" s="81"/>
      <c r="AE3" s="81"/>
      <c r="AF3" s="81"/>
      <c r="AG3" s="81"/>
      <c r="AH3" s="81"/>
      <c r="AI3" s="81"/>
    </row>
    <row r="4" spans="1:35" ht="16.5" customHeight="1">
      <c r="A4" s="794" t="s">
        <v>4</v>
      </c>
      <c r="C4" s="897"/>
      <c r="D4" s="798" t="s">
        <v>513</v>
      </c>
      <c r="E4" s="896"/>
      <c r="F4" s="896"/>
      <c r="G4" s="896"/>
      <c r="H4" s="896"/>
      <c r="O4" s="304"/>
      <c r="AD4" s="81"/>
      <c r="AE4" s="81"/>
      <c r="AF4" s="81"/>
      <c r="AG4" s="81"/>
      <c r="AH4" s="81"/>
      <c r="AI4" s="81"/>
    </row>
    <row r="5" spans="1:35" ht="16.5" customHeight="1">
      <c r="A5" s="794" t="s">
        <v>7</v>
      </c>
      <c r="C5" s="546"/>
      <c r="D5" s="133" t="s">
        <v>514</v>
      </c>
      <c r="E5" s="896"/>
      <c r="F5" s="896"/>
      <c r="G5" s="896"/>
      <c r="H5" s="896"/>
      <c r="AD5" s="549"/>
      <c r="AE5" s="549"/>
      <c r="AF5" s="549"/>
      <c r="AG5" s="549"/>
      <c r="AH5" s="549"/>
      <c r="AI5" s="549"/>
    </row>
    <row r="6" spans="1:35" ht="16.5" customHeight="1">
      <c r="A6" s="1124" t="s">
        <v>9</v>
      </c>
      <c r="C6" s="557"/>
      <c r="D6" s="1057" t="s">
        <v>17</v>
      </c>
      <c r="E6" s="134" t="s">
        <v>516</v>
      </c>
      <c r="F6" s="896"/>
      <c r="G6" s="896"/>
      <c r="H6" s="896"/>
      <c r="J6" s="899" t="s">
        <v>3335</v>
      </c>
      <c r="L6" s="81"/>
      <c r="O6" s="899"/>
      <c r="AD6" s="549"/>
      <c r="AE6" s="549"/>
      <c r="AF6" s="549"/>
      <c r="AG6" s="549"/>
      <c r="AH6" s="549"/>
      <c r="AI6" s="549"/>
    </row>
    <row r="7" spans="1:35" ht="16.5" customHeight="1">
      <c r="A7" s="1124"/>
      <c r="C7" s="557"/>
      <c r="D7" s="1057" t="s">
        <v>18</v>
      </c>
      <c r="E7" s="134" t="s">
        <v>515</v>
      </c>
      <c r="F7" s="896"/>
      <c r="G7" s="896"/>
      <c r="H7" s="896"/>
      <c r="L7" s="899" t="s">
        <v>3336</v>
      </c>
      <c r="AD7" s="549"/>
      <c r="AE7" s="549"/>
      <c r="AF7" s="549"/>
      <c r="AG7" s="549"/>
      <c r="AH7" s="549"/>
      <c r="AI7" s="549"/>
    </row>
    <row r="8" spans="1:35" ht="16.5" customHeight="1">
      <c r="A8" s="1124"/>
      <c r="C8" s="557"/>
      <c r="E8" s="899" t="s">
        <v>3334</v>
      </c>
      <c r="F8" s="896"/>
      <c r="G8" s="896"/>
      <c r="H8" s="896"/>
      <c r="L8" s="81"/>
      <c r="AD8" s="549"/>
      <c r="AE8" s="549"/>
      <c r="AF8" s="549"/>
      <c r="AG8" s="549"/>
      <c r="AH8" s="549"/>
      <c r="AI8" s="549"/>
    </row>
    <row r="9" spans="1:35" ht="16.5" customHeight="1">
      <c r="A9" s="794" t="s">
        <v>11</v>
      </c>
      <c r="C9" s="546"/>
      <c r="D9" s="547" t="s">
        <v>517</v>
      </c>
      <c r="E9" s="896"/>
      <c r="F9" s="1125"/>
      <c r="G9" s="1125"/>
      <c r="H9" s="1125"/>
      <c r="AD9" s="549"/>
      <c r="AE9" s="549"/>
      <c r="AF9" s="549"/>
      <c r="AG9" s="549"/>
      <c r="AH9" s="549"/>
      <c r="AI9" s="549"/>
    </row>
    <row r="10" spans="1:35" ht="17.25" customHeight="1">
      <c r="A10" s="1971" t="s">
        <v>12</v>
      </c>
      <c r="B10" s="2051" t="s">
        <v>13</v>
      </c>
      <c r="C10" s="2051"/>
      <c r="D10" s="2052" t="s">
        <v>14</v>
      </c>
      <c r="E10" s="2051" t="s">
        <v>15</v>
      </c>
      <c r="F10" s="2053" t="s">
        <v>16</v>
      </c>
      <c r="G10" s="2006" t="s">
        <v>959</v>
      </c>
      <c r="H10" s="2007"/>
      <c r="I10" s="2007"/>
      <c r="J10" s="2007"/>
      <c r="K10" s="2007"/>
      <c r="L10" s="2007"/>
      <c r="M10" s="2007"/>
      <c r="N10" s="2007"/>
      <c r="O10" s="2007"/>
      <c r="P10" s="2007"/>
      <c r="Q10" s="2008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35" ht="17.25" customHeight="1">
      <c r="A11" s="1967"/>
      <c r="B11" s="342" t="s">
        <v>17</v>
      </c>
      <c r="C11" s="342" t="s">
        <v>18</v>
      </c>
      <c r="D11" s="2000"/>
      <c r="E11" s="2051"/>
      <c r="F11" s="2054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35" ht="17.25" customHeight="1">
      <c r="A12" s="575" t="s">
        <v>518</v>
      </c>
      <c r="B12" s="86"/>
      <c r="C12" s="86"/>
      <c r="D12" s="86"/>
      <c r="E12" s="86"/>
      <c r="F12" s="86" t="s">
        <v>502</v>
      </c>
      <c r="G12" s="86"/>
      <c r="H12" s="86"/>
      <c r="I12" s="1061">
        <v>0</v>
      </c>
      <c r="J12" s="1061"/>
      <c r="K12" s="1048"/>
      <c r="L12" s="1061"/>
      <c r="M12" s="1061"/>
      <c r="N12" s="1061"/>
      <c r="O12" s="1061"/>
      <c r="P12" s="1061"/>
      <c r="Q12" s="1061">
        <f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35" s="588" customFormat="1" ht="17.25" customHeight="1">
      <c r="A13" s="1040" t="s">
        <v>2515</v>
      </c>
      <c r="B13" s="137" t="s">
        <v>526</v>
      </c>
      <c r="C13" s="137" t="s">
        <v>527</v>
      </c>
      <c r="D13" s="617" t="s">
        <v>519</v>
      </c>
      <c r="E13" s="208" t="s">
        <v>471</v>
      </c>
      <c r="F13" s="137"/>
      <c r="G13" s="137"/>
      <c r="H13" s="137"/>
      <c r="I13" s="1039"/>
      <c r="J13" s="1039"/>
      <c r="K13" s="1048"/>
      <c r="L13" s="1039"/>
      <c r="M13" s="1039"/>
      <c r="N13" s="1039"/>
      <c r="O13" s="1039"/>
      <c r="P13" s="1039"/>
      <c r="Q13" s="1061">
        <f t="shared" ref="Q13:Q27" si="0">SUM(G13:P13)</f>
        <v>0</v>
      </c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</row>
    <row r="14" spans="1:35" s="588" customFormat="1" ht="17.25" customHeight="1">
      <c r="A14" s="1040" t="s">
        <v>528</v>
      </c>
      <c r="B14" s="137"/>
      <c r="C14" s="137" t="s">
        <v>529</v>
      </c>
      <c r="D14" s="137"/>
      <c r="E14" s="570"/>
      <c r="F14" s="137"/>
      <c r="G14" s="137"/>
      <c r="H14" s="137"/>
      <c r="I14" s="1039"/>
      <c r="J14" s="1039"/>
      <c r="K14" s="1048"/>
      <c r="L14" s="1039"/>
      <c r="M14" s="1039"/>
      <c r="N14" s="1039"/>
      <c r="O14" s="1039"/>
      <c r="P14" s="1039"/>
      <c r="Q14" s="1061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s="1130" customFormat="1" ht="18.75" customHeight="1">
      <c r="A15" s="1126" t="s">
        <v>3859</v>
      </c>
      <c r="B15" s="1127" t="s">
        <v>2514</v>
      </c>
      <c r="C15" s="1127" t="s">
        <v>1256</v>
      </c>
      <c r="D15" s="1127" t="s">
        <v>3337</v>
      </c>
      <c r="E15" s="163"/>
      <c r="F15" s="163" t="s">
        <v>1255</v>
      </c>
      <c r="G15" s="163"/>
      <c r="H15" s="163"/>
      <c r="I15" s="1128"/>
      <c r="J15" s="1128"/>
      <c r="K15" s="1129"/>
      <c r="L15" s="1128"/>
      <c r="M15" s="1128"/>
      <c r="N15" s="1128"/>
      <c r="O15" s="1128"/>
      <c r="P15" s="1128"/>
      <c r="Q15" s="1061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588" customFormat="1" ht="16.5" customHeight="1">
      <c r="A16" s="1040" t="s">
        <v>3701</v>
      </c>
      <c r="B16" s="137" t="s">
        <v>1257</v>
      </c>
      <c r="C16" s="137" t="s">
        <v>541</v>
      </c>
      <c r="D16" s="620" t="s">
        <v>519</v>
      </c>
      <c r="E16" s="1131" t="s">
        <v>523</v>
      </c>
      <c r="F16" s="137"/>
      <c r="G16" s="137"/>
      <c r="H16" s="137"/>
      <c r="I16" s="1039"/>
      <c r="J16" s="1039"/>
      <c r="K16" s="1048"/>
      <c r="L16" s="1039"/>
      <c r="M16" s="1039"/>
      <c r="N16" s="1039"/>
      <c r="O16" s="1039"/>
      <c r="P16" s="1039"/>
      <c r="Q16" s="1061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588" customFormat="1" ht="16.5" customHeight="1">
      <c r="A17" s="1040" t="s">
        <v>542</v>
      </c>
      <c r="B17" s="137" t="s">
        <v>543</v>
      </c>
      <c r="C17" s="137" t="s">
        <v>544</v>
      </c>
      <c r="D17" s="82"/>
      <c r="E17" s="137" t="s">
        <v>2635</v>
      </c>
      <c r="F17" s="137"/>
      <c r="G17" s="137"/>
      <c r="H17" s="1048">
        <v>6000</v>
      </c>
      <c r="I17" s="1039"/>
      <c r="J17" s="1039"/>
      <c r="L17" s="1039"/>
      <c r="M17" s="1039"/>
      <c r="N17" s="1039"/>
      <c r="O17" s="1039"/>
      <c r="P17" s="1039"/>
      <c r="Q17" s="1061">
        <f t="shared" si="0"/>
        <v>6000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588" customFormat="1" ht="16.5" customHeight="1">
      <c r="A18" s="1040"/>
      <c r="B18" s="137"/>
      <c r="C18" s="137"/>
      <c r="D18" s="137"/>
      <c r="E18" s="137" t="s">
        <v>2636</v>
      </c>
      <c r="F18" s="137"/>
      <c r="G18" s="137"/>
      <c r="H18" s="1048">
        <v>1500</v>
      </c>
      <c r="I18" s="1039"/>
      <c r="J18" s="1039"/>
      <c r="L18" s="1039"/>
      <c r="M18" s="1039"/>
      <c r="N18" s="1039"/>
      <c r="O18" s="1039"/>
      <c r="P18" s="1039"/>
      <c r="Q18" s="1061">
        <f t="shared" si="0"/>
        <v>1500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6.5" customHeight="1">
      <c r="A19" s="423" t="s">
        <v>2516</v>
      </c>
      <c r="B19" s="86" t="s">
        <v>536</v>
      </c>
      <c r="C19" s="86" t="s">
        <v>537</v>
      </c>
      <c r="D19" s="229" t="s">
        <v>519</v>
      </c>
      <c r="E19" s="86" t="s">
        <v>538</v>
      </c>
      <c r="F19" s="86"/>
      <c r="G19" s="86"/>
      <c r="H19" s="1048"/>
      <c r="I19" s="1061"/>
      <c r="J19" s="1061"/>
      <c r="L19" s="1061"/>
      <c r="M19" s="1061"/>
      <c r="N19" s="1061"/>
      <c r="O19" s="1061"/>
      <c r="P19" s="1061"/>
      <c r="Q19" s="1061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5" customHeight="1">
      <c r="A20" s="423" t="s">
        <v>539</v>
      </c>
      <c r="B20" s="86" t="s">
        <v>540</v>
      </c>
      <c r="C20" s="86" t="s">
        <v>436</v>
      </c>
      <c r="D20" s="89"/>
      <c r="E20" s="86" t="s">
        <v>2637</v>
      </c>
      <c r="F20" s="86"/>
      <c r="G20" s="86"/>
      <c r="H20" s="1048">
        <v>4000</v>
      </c>
      <c r="I20" s="1061"/>
      <c r="J20" s="1061"/>
      <c r="L20" s="1061"/>
      <c r="M20" s="1061"/>
      <c r="N20" s="1061"/>
      <c r="O20" s="1061"/>
      <c r="P20" s="1061"/>
      <c r="Q20" s="1061">
        <f t="shared" si="0"/>
        <v>4000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5" customHeight="1">
      <c r="A21" s="423" t="s">
        <v>2517</v>
      </c>
      <c r="B21" s="86" t="s">
        <v>530</v>
      </c>
      <c r="C21" s="86" t="s">
        <v>531</v>
      </c>
      <c r="D21" s="140" t="s">
        <v>532</v>
      </c>
      <c r="E21" s="86" t="s">
        <v>471</v>
      </c>
      <c r="F21" s="86" t="s">
        <v>502</v>
      </c>
      <c r="G21" s="86"/>
      <c r="H21" s="1048"/>
      <c r="I21" s="1061"/>
      <c r="J21" s="1061"/>
      <c r="L21" s="1061"/>
      <c r="M21" s="1061"/>
      <c r="N21" s="1061"/>
      <c r="O21" s="1061"/>
      <c r="P21" s="1061"/>
      <c r="Q21" s="1061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5" customHeight="1">
      <c r="A22" s="423" t="s">
        <v>533</v>
      </c>
      <c r="B22" s="86" t="s">
        <v>534</v>
      </c>
      <c r="C22" s="86" t="s">
        <v>535</v>
      </c>
      <c r="D22" s="86"/>
      <c r="E22" s="86"/>
      <c r="F22" s="86"/>
      <c r="G22" s="86"/>
      <c r="H22" s="1048"/>
      <c r="I22" s="1061"/>
      <c r="J22" s="1061"/>
      <c r="L22" s="1061"/>
      <c r="M22" s="1061"/>
      <c r="N22" s="1061"/>
      <c r="O22" s="1061"/>
      <c r="P22" s="1061"/>
      <c r="Q22" s="1061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5" customHeight="1">
      <c r="A23" s="423" t="s">
        <v>2518</v>
      </c>
      <c r="B23" s="86" t="s">
        <v>545</v>
      </c>
      <c r="C23" s="86" t="s">
        <v>546</v>
      </c>
      <c r="D23" s="140" t="s">
        <v>532</v>
      </c>
      <c r="E23" s="86" t="s">
        <v>547</v>
      </c>
      <c r="F23" s="86" t="s">
        <v>548</v>
      </c>
      <c r="G23" s="86"/>
      <c r="H23" s="1048"/>
      <c r="I23" s="1061"/>
      <c r="J23" s="1061"/>
      <c r="L23" s="1061"/>
      <c r="M23" s="1061"/>
      <c r="N23" s="1061"/>
      <c r="O23" s="1061"/>
      <c r="P23" s="1061"/>
      <c r="Q23" s="1061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5" customHeight="1">
      <c r="A24" s="1132"/>
      <c r="B24" s="86" t="s">
        <v>549</v>
      </c>
      <c r="C24" s="86"/>
      <c r="D24" s="89"/>
      <c r="E24" s="86" t="s">
        <v>550</v>
      </c>
      <c r="F24" s="86" t="s">
        <v>551</v>
      </c>
      <c r="G24" s="86"/>
      <c r="H24" s="86">
        <v>5400</v>
      </c>
      <c r="I24" s="1061"/>
      <c r="J24" s="1061"/>
      <c r="L24" s="1061"/>
      <c r="M24" s="1061"/>
      <c r="N24" s="1061"/>
      <c r="O24" s="1061"/>
      <c r="Q24" s="1061">
        <f t="shared" si="0"/>
        <v>5400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5" customHeight="1">
      <c r="A25" s="1133" t="s">
        <v>3351</v>
      </c>
      <c r="B25" s="86"/>
      <c r="C25" s="86"/>
      <c r="D25" s="208" t="s">
        <v>2800</v>
      </c>
      <c r="E25" s="86"/>
      <c r="F25" s="86"/>
      <c r="G25" s="86"/>
      <c r="H25" s="86"/>
      <c r="I25" s="1061"/>
      <c r="J25" s="1061"/>
      <c r="K25" s="1048"/>
      <c r="L25" s="1061"/>
      <c r="M25" s="1061"/>
      <c r="N25" s="1061"/>
      <c r="O25" s="1061"/>
      <c r="P25" s="1061"/>
      <c r="Q25" s="1061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5" customHeight="1">
      <c r="A26" s="1133" t="s">
        <v>3352</v>
      </c>
      <c r="B26" s="86"/>
      <c r="C26" s="86"/>
      <c r="D26" s="208" t="s">
        <v>2800</v>
      </c>
      <c r="E26" s="86"/>
      <c r="F26" s="86"/>
      <c r="G26" s="86"/>
      <c r="H26" s="86"/>
      <c r="I26" s="1061"/>
      <c r="J26" s="1061"/>
      <c r="K26" s="1048"/>
      <c r="L26" s="1061"/>
      <c r="M26" s="1061"/>
      <c r="N26" s="1061"/>
      <c r="O26" s="1061"/>
      <c r="P26" s="1061"/>
      <c r="Q26" s="1061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5" customHeight="1">
      <c r="A27" s="2050" t="s">
        <v>934</v>
      </c>
      <c r="B27" s="2050"/>
      <c r="C27" s="2050"/>
      <c r="D27" s="2050"/>
      <c r="E27" s="139">
        <f>Q27</f>
        <v>16900</v>
      </c>
      <c r="F27" s="86"/>
      <c r="G27" s="1134">
        <f>SUM(G12:G26)</f>
        <v>0</v>
      </c>
      <c r="H27" s="1134">
        <f t="shared" ref="H27:P27" si="1">SUM(H12:H26)</f>
        <v>16900</v>
      </c>
      <c r="I27" s="1134">
        <f t="shared" si="1"/>
        <v>0</v>
      </c>
      <c r="J27" s="1134">
        <f t="shared" si="1"/>
        <v>0</v>
      </c>
      <c r="K27" s="1134">
        <f t="shared" si="1"/>
        <v>0</v>
      </c>
      <c r="L27" s="1134">
        <f t="shared" si="1"/>
        <v>0</v>
      </c>
      <c r="M27" s="1134">
        <f t="shared" si="1"/>
        <v>0</v>
      </c>
      <c r="N27" s="1134">
        <f t="shared" si="1"/>
        <v>0</v>
      </c>
      <c r="O27" s="1134">
        <f t="shared" si="1"/>
        <v>0</v>
      </c>
      <c r="P27" s="1134">
        <f t="shared" si="1"/>
        <v>0</v>
      </c>
      <c r="Q27" s="1061">
        <f t="shared" si="0"/>
        <v>16900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s="550" customFormat="1" ht="13.5" customHeight="1">
      <c r="A28" s="1120"/>
      <c r="B28" s="1120"/>
      <c r="C28" s="1120"/>
      <c r="D28" s="1120"/>
      <c r="E28" s="552"/>
      <c r="I28" s="1135"/>
      <c r="J28" s="1135"/>
      <c r="K28" s="1122"/>
      <c r="L28" s="1135"/>
      <c r="M28" s="1135"/>
      <c r="N28" s="1135"/>
      <c r="O28" s="1135"/>
      <c r="P28" s="1135"/>
      <c r="Q28" s="1135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</row>
    <row r="29" spans="1:35" s="62" customFormat="1">
      <c r="A29" s="581" t="s">
        <v>818</v>
      </c>
      <c r="B29" s="1952" t="s">
        <v>779</v>
      </c>
      <c r="C29" s="1952"/>
      <c r="D29" s="1952"/>
      <c r="F29" s="348"/>
      <c r="I29" s="348" t="s">
        <v>780</v>
      </c>
      <c r="J29" s="581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</row>
    <row r="30" spans="1:35" s="62" customFormat="1">
      <c r="A30" s="349" t="s">
        <v>3362</v>
      </c>
      <c r="B30" s="349"/>
      <c r="C30" s="349"/>
      <c r="E30" s="583" t="s">
        <v>3357</v>
      </c>
      <c r="F30" s="348"/>
      <c r="J30" s="348" t="s">
        <v>3354</v>
      </c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</row>
    <row r="31" spans="1:35" s="62" customFormat="1">
      <c r="A31" s="349" t="s">
        <v>821</v>
      </c>
      <c r="B31" s="349"/>
      <c r="C31" s="349"/>
      <c r="E31" s="348" t="s">
        <v>3353</v>
      </c>
      <c r="F31" s="348"/>
      <c r="J31" s="348" t="s">
        <v>2566</v>
      </c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</row>
    <row r="32" spans="1:35" s="143" customFormat="1">
      <c r="C32" s="584"/>
      <c r="E32" s="585" t="s">
        <v>3356</v>
      </c>
      <c r="F32" s="584"/>
      <c r="I32" s="584"/>
      <c r="J32" s="585" t="s">
        <v>3355</v>
      </c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62"/>
      <c r="AE32" s="62"/>
      <c r="AF32" s="62"/>
      <c r="AG32" s="62"/>
      <c r="AH32" s="62"/>
      <c r="AI32" s="62"/>
    </row>
    <row r="33" spans="1:35" s="1052" customFormat="1">
      <c r="A33" s="1069"/>
      <c r="B33" s="1070"/>
      <c r="C33" s="1070"/>
      <c r="D33" s="1070"/>
      <c r="E33" s="1070"/>
      <c r="F33" s="1070"/>
      <c r="G33" s="1070"/>
      <c r="H33" s="1070"/>
      <c r="I33" s="1071"/>
      <c r="J33" s="1071"/>
      <c r="K33" s="1055"/>
      <c r="L33" s="1071"/>
      <c r="M33" s="1071"/>
      <c r="N33" s="1071"/>
      <c r="O33" s="1071"/>
      <c r="P33" s="1071"/>
      <c r="Q33" s="1071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62"/>
      <c r="AE33" s="62"/>
      <c r="AF33" s="62"/>
      <c r="AG33" s="62"/>
      <c r="AH33" s="62"/>
      <c r="AI33" s="62"/>
    </row>
    <row r="34" spans="1:35">
      <c r="AD34" s="62"/>
      <c r="AE34" s="62"/>
      <c r="AF34" s="62"/>
      <c r="AG34" s="62"/>
      <c r="AH34" s="62"/>
      <c r="AI34" s="62"/>
    </row>
    <row r="35" spans="1:35">
      <c r="AD35" s="698"/>
      <c r="AE35" s="698"/>
      <c r="AF35" s="698"/>
      <c r="AG35" s="698"/>
      <c r="AH35" s="698">
        <f>SUM(AH15:AH34)</f>
        <v>0</v>
      </c>
      <c r="AI35" s="698"/>
    </row>
    <row r="36" spans="1:35">
      <c r="AD36" s="1136"/>
      <c r="AE36" s="1136"/>
      <c r="AF36" s="1136"/>
      <c r="AG36" s="1136"/>
      <c r="AH36" s="1136"/>
      <c r="AI36" s="1136"/>
    </row>
    <row r="37" spans="1:35">
      <c r="AD37" s="62"/>
      <c r="AE37" s="62"/>
      <c r="AF37" s="62"/>
      <c r="AG37" s="62"/>
      <c r="AH37" s="62"/>
      <c r="AI37" s="62"/>
    </row>
    <row r="38" spans="1:35">
      <c r="AD38" s="62"/>
      <c r="AE38" s="62"/>
      <c r="AF38" s="62"/>
      <c r="AG38" s="62"/>
      <c r="AH38" s="62"/>
      <c r="AI38" s="62"/>
    </row>
    <row r="39" spans="1:35">
      <c r="AD39" s="62"/>
      <c r="AE39" s="62"/>
      <c r="AF39" s="62"/>
      <c r="AG39" s="62"/>
      <c r="AH39" s="62"/>
      <c r="AI39" s="62"/>
    </row>
    <row r="40" spans="1:35">
      <c r="AD40" s="143"/>
      <c r="AE40" s="143"/>
      <c r="AF40" s="143"/>
      <c r="AG40" s="143"/>
      <c r="AH40" s="143"/>
      <c r="AI40" s="143"/>
    </row>
  </sheetData>
  <mergeCells count="11">
    <mergeCell ref="B29:D29"/>
    <mergeCell ref="R10:AC10"/>
    <mergeCell ref="AD10:AI10"/>
    <mergeCell ref="G10:Q10"/>
    <mergeCell ref="F10:F11"/>
    <mergeCell ref="A1:Q1"/>
    <mergeCell ref="A27:D27"/>
    <mergeCell ref="A10:A11"/>
    <mergeCell ref="B10:C10"/>
    <mergeCell ref="D10:D11"/>
    <mergeCell ref="E10:E11"/>
  </mergeCells>
  <pageMargins left="0.67708333333333337" right="0.25" top="0.36931818181818182" bottom="0.23674242424242425" header="0.3" footer="0.3"/>
  <pageSetup paperSize="9" orientation="landscape" horizontalDpi="4294967293" verticalDpi="36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FF00"/>
  </sheetPr>
  <dimension ref="A1:AI42"/>
  <sheetViews>
    <sheetView view="pageLayout" topLeftCell="A26" zoomScaleNormal="90" workbookViewId="0">
      <selection activeCell="Q15" sqref="Q15:Q37"/>
    </sheetView>
  </sheetViews>
  <sheetFormatPr defaultRowHeight="17.25"/>
  <cols>
    <col min="1" max="1" width="32.375" style="1052" customWidth="1"/>
    <col min="2" max="3" width="37.375" style="81" hidden="1" customWidth="1"/>
    <col min="4" max="4" width="13.75" style="81" customWidth="1"/>
    <col min="5" max="5" width="17.875" style="81" customWidth="1"/>
    <col min="6" max="6" width="8.25" style="131" customWidth="1"/>
    <col min="7" max="7" width="6" style="131" customWidth="1"/>
    <col min="8" max="8" width="4.75" style="131" customWidth="1"/>
    <col min="9" max="9" width="3.875" style="1054" customWidth="1"/>
    <col min="10" max="10" width="5.875" style="1054" customWidth="1"/>
    <col min="11" max="11" width="5.875" style="1055" customWidth="1"/>
    <col min="12" max="12" width="5" style="1054" customWidth="1"/>
    <col min="13" max="13" width="4.25" style="1054" customWidth="1"/>
    <col min="14" max="14" width="5.875" style="1054" customWidth="1"/>
    <col min="15" max="15" width="4.875" style="1054" customWidth="1"/>
    <col min="16" max="16" width="5" style="1054" customWidth="1"/>
    <col min="17" max="17" width="5.875" style="1054" customWidth="1"/>
    <col min="18" max="29" width="3.875" style="256" customWidth="1"/>
    <col min="30" max="33" width="16.375" style="380" customWidth="1"/>
    <col min="34" max="35" width="9" style="380"/>
    <col min="36" max="16384" width="9" style="81"/>
  </cols>
  <sheetData>
    <row r="1" spans="1:35" s="1052" customFormat="1">
      <c r="A1" s="2049" t="s">
        <v>822</v>
      </c>
      <c r="B1" s="2049"/>
      <c r="C1" s="2049"/>
      <c r="D1" s="2049"/>
      <c r="E1" s="2049"/>
      <c r="F1" s="2049"/>
      <c r="G1" s="2049"/>
      <c r="H1" s="2049"/>
      <c r="I1" s="2049"/>
      <c r="J1" s="2049"/>
      <c r="K1" s="2049"/>
      <c r="L1" s="2049"/>
      <c r="M1" s="2049"/>
      <c r="N1" s="2049"/>
      <c r="O1" s="2049"/>
      <c r="P1" s="2049"/>
      <c r="Q1" s="2049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ht="17.25" customHeight="1">
      <c r="A2" s="1053" t="s">
        <v>0</v>
      </c>
      <c r="D2" s="130" t="s">
        <v>228</v>
      </c>
      <c r="E2" s="130"/>
      <c r="F2" s="547"/>
      <c r="G2" s="547"/>
      <c r="H2" s="547"/>
      <c r="AD2" s="81"/>
      <c r="AE2" s="81"/>
      <c r="AF2" s="81"/>
      <c r="AG2" s="81"/>
      <c r="AH2" s="81"/>
      <c r="AI2" s="81"/>
    </row>
    <row r="3" spans="1:35" ht="17.25" customHeight="1">
      <c r="A3" s="1053" t="s">
        <v>2</v>
      </c>
      <c r="D3" s="130" t="s">
        <v>3</v>
      </c>
      <c r="E3" s="130"/>
      <c r="F3" s="547"/>
      <c r="G3" s="547"/>
      <c r="H3" s="547"/>
      <c r="AD3" s="81"/>
      <c r="AE3" s="81"/>
      <c r="AF3" s="81"/>
      <c r="AG3" s="81"/>
      <c r="AH3" s="81"/>
      <c r="AI3" s="81"/>
    </row>
    <row r="4" spans="1:35" ht="17.25" customHeight="1">
      <c r="A4" s="1053" t="s">
        <v>4</v>
      </c>
      <c r="D4" s="131" t="s">
        <v>417</v>
      </c>
      <c r="E4" s="131"/>
      <c r="AD4" s="81"/>
      <c r="AE4" s="81"/>
      <c r="AF4" s="81"/>
      <c r="AG4" s="81"/>
      <c r="AH4" s="81"/>
      <c r="AI4" s="81"/>
    </row>
    <row r="5" spans="1:35" ht="17.25" customHeight="1">
      <c r="D5" s="81" t="s">
        <v>6</v>
      </c>
      <c r="AD5" s="549"/>
      <c r="AE5" s="549"/>
      <c r="AF5" s="549"/>
      <c r="AG5" s="549"/>
      <c r="AH5" s="549"/>
      <c r="AI5" s="549"/>
    </row>
    <row r="6" spans="1:35" ht="17.25" customHeight="1">
      <c r="A6" s="1053"/>
      <c r="D6" s="132" t="s">
        <v>476</v>
      </c>
      <c r="E6" s="132"/>
      <c r="F6" s="132"/>
      <c r="G6" s="132"/>
      <c r="H6" s="132"/>
      <c r="AD6" s="549"/>
      <c r="AE6" s="549"/>
      <c r="AF6" s="549"/>
      <c r="AG6" s="549"/>
      <c r="AH6" s="549"/>
      <c r="AI6" s="549"/>
    </row>
    <row r="7" spans="1:35" ht="17.25" customHeight="1">
      <c r="A7" s="1053" t="s">
        <v>7</v>
      </c>
      <c r="D7" s="130" t="s">
        <v>513</v>
      </c>
      <c r="E7" s="130"/>
      <c r="F7" s="547"/>
      <c r="G7" s="547"/>
      <c r="H7" s="547"/>
      <c r="AD7" s="549"/>
      <c r="AE7" s="549"/>
      <c r="AF7" s="549"/>
      <c r="AG7" s="549"/>
      <c r="AH7" s="549"/>
      <c r="AI7" s="549"/>
    </row>
    <row r="8" spans="1:35" ht="17.25" customHeight="1">
      <c r="A8" s="1056" t="s">
        <v>9</v>
      </c>
      <c r="D8" s="1057" t="s">
        <v>17</v>
      </c>
      <c r="F8" s="132"/>
      <c r="G8" s="132"/>
      <c r="H8" s="132"/>
      <c r="AD8" s="549"/>
      <c r="AE8" s="549"/>
      <c r="AF8" s="549"/>
      <c r="AG8" s="549"/>
      <c r="AH8" s="549"/>
      <c r="AI8" s="549"/>
    </row>
    <row r="9" spans="1:35" ht="17.25" customHeight="1">
      <c r="A9" s="1056"/>
      <c r="D9" s="1057" t="s">
        <v>18</v>
      </c>
      <c r="E9" s="135" t="s">
        <v>1261</v>
      </c>
      <c r="F9" s="132"/>
      <c r="G9" s="132"/>
      <c r="K9" s="134" t="s">
        <v>1260</v>
      </c>
      <c r="AD9" s="549"/>
      <c r="AE9" s="549"/>
      <c r="AF9" s="549"/>
      <c r="AG9" s="549"/>
      <c r="AH9" s="549"/>
      <c r="AI9" s="549"/>
    </row>
    <row r="10" spans="1:35" ht="17.25" customHeight="1">
      <c r="E10" s="133" t="s">
        <v>1258</v>
      </c>
      <c r="F10" s="556"/>
      <c r="G10" s="556"/>
      <c r="H10" s="556"/>
      <c r="AD10" s="549"/>
      <c r="AE10" s="549"/>
      <c r="AF10" s="549"/>
      <c r="AG10" s="549"/>
      <c r="AH10" s="549"/>
      <c r="AI10" s="549"/>
    </row>
    <row r="11" spans="1:35" ht="17.25" customHeight="1">
      <c r="A11" s="1056"/>
      <c r="E11" s="134" t="s">
        <v>1259</v>
      </c>
      <c r="F11" s="556"/>
      <c r="G11" s="556"/>
      <c r="H11" s="556"/>
      <c r="AD11" s="549"/>
      <c r="AE11" s="549"/>
      <c r="AF11" s="549"/>
      <c r="AG11" s="549"/>
      <c r="AH11" s="549"/>
      <c r="AI11" s="549"/>
    </row>
    <row r="12" spans="1:35" ht="17.25" customHeight="1">
      <c r="A12" s="1053" t="s">
        <v>11</v>
      </c>
      <c r="C12" s="130"/>
      <c r="D12" s="1058" t="s">
        <v>3792</v>
      </c>
      <c r="E12" s="130"/>
      <c r="F12" s="547"/>
      <c r="G12" s="547"/>
      <c r="H12" s="547"/>
    </row>
    <row r="13" spans="1:35">
      <c r="A13" s="2056" t="s">
        <v>784</v>
      </c>
      <c r="B13" s="2051" t="s">
        <v>13</v>
      </c>
      <c r="C13" s="2051"/>
      <c r="D13" s="2056" t="s">
        <v>14</v>
      </c>
      <c r="E13" s="1971" t="s">
        <v>15</v>
      </c>
      <c r="F13" s="2057" t="s">
        <v>16</v>
      </c>
      <c r="G13" s="2006" t="s">
        <v>959</v>
      </c>
      <c r="H13" s="2007"/>
      <c r="I13" s="2007"/>
      <c r="J13" s="2007"/>
      <c r="K13" s="2007"/>
      <c r="L13" s="2007"/>
      <c r="M13" s="2007"/>
      <c r="N13" s="2007"/>
      <c r="O13" s="2007"/>
      <c r="P13" s="2007"/>
      <c r="Q13" s="2008"/>
      <c r="R13" s="1960" t="s">
        <v>3361</v>
      </c>
      <c r="S13" s="1960"/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36" t="s">
        <v>1934</v>
      </c>
      <c r="AE13" s="1936"/>
      <c r="AF13" s="1936"/>
      <c r="AG13" s="1936"/>
      <c r="AH13" s="1936"/>
      <c r="AI13" s="1936"/>
    </row>
    <row r="14" spans="1:35" ht="21" customHeight="1">
      <c r="A14" s="2048"/>
      <c r="B14" s="342" t="s">
        <v>17</v>
      </c>
      <c r="C14" s="342" t="s">
        <v>18</v>
      </c>
      <c r="D14" s="2048"/>
      <c r="E14" s="1967"/>
      <c r="F14" s="2058"/>
      <c r="G14" s="563" t="s">
        <v>3567</v>
      </c>
      <c r="H14" s="151" t="s">
        <v>997</v>
      </c>
      <c r="I14" s="151" t="s">
        <v>3284</v>
      </c>
      <c r="J14" s="152" t="s">
        <v>998</v>
      </c>
      <c r="K14" s="152" t="s">
        <v>3285</v>
      </c>
      <c r="L14" s="152" t="s">
        <v>960</v>
      </c>
      <c r="M14" s="152" t="s">
        <v>961</v>
      </c>
      <c r="N14" s="152" t="s">
        <v>22</v>
      </c>
      <c r="O14" s="152" t="s">
        <v>501</v>
      </c>
      <c r="P14" s="153" t="s">
        <v>1933</v>
      </c>
      <c r="Q14" s="152" t="s">
        <v>872</v>
      </c>
      <c r="R14" s="564" t="s">
        <v>434</v>
      </c>
      <c r="S14" s="565" t="s">
        <v>437</v>
      </c>
      <c r="T14" s="565" t="s">
        <v>3358</v>
      </c>
      <c r="U14" s="566" t="s">
        <v>1249</v>
      </c>
      <c r="V14" s="566" t="s">
        <v>3359</v>
      </c>
      <c r="W14" s="566" t="s">
        <v>440</v>
      </c>
      <c r="X14" s="566" t="s">
        <v>447</v>
      </c>
      <c r="Y14" s="567" t="s">
        <v>449</v>
      </c>
      <c r="Z14" s="567" t="s">
        <v>442</v>
      </c>
      <c r="AA14" s="567" t="s">
        <v>443</v>
      </c>
      <c r="AB14" s="567" t="s">
        <v>428</v>
      </c>
      <c r="AC14" s="567" t="s">
        <v>3360</v>
      </c>
      <c r="AD14" s="566" t="s">
        <v>2560</v>
      </c>
      <c r="AE14" s="566" t="s">
        <v>2561</v>
      </c>
      <c r="AF14" s="566" t="s">
        <v>2562</v>
      </c>
      <c r="AG14" s="566" t="s">
        <v>2563</v>
      </c>
      <c r="AH14" s="564" t="s">
        <v>872</v>
      </c>
      <c r="AI14" s="565" t="s">
        <v>1935</v>
      </c>
    </row>
    <row r="15" spans="1:35" s="588" customFormat="1" ht="35.25" customHeight="1">
      <c r="A15" s="1059" t="s">
        <v>2520</v>
      </c>
      <c r="B15" s="423" t="s">
        <v>1264</v>
      </c>
      <c r="C15" s="423" t="s">
        <v>1265</v>
      </c>
      <c r="D15" s="1060">
        <v>20790</v>
      </c>
      <c r="E15" s="1064" t="s">
        <v>3769</v>
      </c>
      <c r="F15" s="931" t="s">
        <v>1262</v>
      </c>
      <c r="G15" s="931">
        <v>0</v>
      </c>
      <c r="H15" s="931"/>
      <c r="I15" s="1061">
        <v>0</v>
      </c>
      <c r="J15" s="1039"/>
      <c r="K15" s="1062">
        <f>60*100*2</f>
        <v>12000</v>
      </c>
      <c r="L15" s="1039"/>
      <c r="M15" s="1039"/>
      <c r="N15" s="1063"/>
      <c r="O15" s="1039"/>
      <c r="P15" s="1039"/>
      <c r="Q15" s="1061">
        <f>SUM(G15:P15)</f>
        <v>12000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588" customFormat="1" ht="35.25" customHeight="1">
      <c r="A16" s="1040" t="s">
        <v>1266</v>
      </c>
      <c r="B16" s="607" t="s">
        <v>1267</v>
      </c>
      <c r="C16" s="607" t="s">
        <v>1268</v>
      </c>
      <c r="D16" s="617"/>
      <c r="E16" s="1064" t="s">
        <v>1269</v>
      </c>
      <c r="F16" s="138" t="s">
        <v>1263</v>
      </c>
      <c r="G16" s="138"/>
      <c r="H16" s="138"/>
      <c r="I16" s="1061"/>
      <c r="J16" s="1039"/>
      <c r="K16" s="1048">
        <v>4200</v>
      </c>
      <c r="L16" s="1039"/>
      <c r="M16" s="1039"/>
      <c r="N16" s="1039"/>
      <c r="O16" s="1039"/>
      <c r="P16" s="1039"/>
      <c r="Q16" s="1061">
        <f t="shared" ref="Q16:Q37" si="0">SUM(G16:P16)</f>
        <v>4200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588" customFormat="1" ht="35.25" customHeight="1">
      <c r="A17" s="1040" t="s">
        <v>1270</v>
      </c>
      <c r="B17" s="607" t="s">
        <v>1271</v>
      </c>
      <c r="C17" s="607" t="s">
        <v>1272</v>
      </c>
      <c r="D17" s="617"/>
      <c r="E17" s="1072"/>
      <c r="F17" s="607"/>
      <c r="G17" s="607"/>
      <c r="H17" s="607"/>
      <c r="I17" s="1061"/>
      <c r="J17" s="1039"/>
      <c r="K17" s="1048">
        <v>2000</v>
      </c>
      <c r="L17" s="1039"/>
      <c r="M17" s="1039"/>
      <c r="N17" s="1039"/>
      <c r="O17" s="1039"/>
      <c r="P17" s="1039"/>
      <c r="Q17" s="1061">
        <f t="shared" si="0"/>
        <v>2000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588" customFormat="1" ht="35.25" customHeight="1">
      <c r="A18" s="422" t="s">
        <v>1273</v>
      </c>
      <c r="B18" s="607" t="s">
        <v>1274</v>
      </c>
      <c r="C18" s="607" t="s">
        <v>1275</v>
      </c>
      <c r="D18" s="617"/>
      <c r="E18" s="82" t="s">
        <v>2638</v>
      </c>
      <c r="F18" s="607"/>
      <c r="G18" s="607"/>
      <c r="H18" s="607"/>
      <c r="I18" s="1061"/>
      <c r="J18" s="1039"/>
      <c r="K18" s="1048"/>
      <c r="L18" s="1039"/>
      <c r="M18" s="1039"/>
      <c r="N18" s="1039"/>
      <c r="O18" s="1039"/>
      <c r="P18" s="1039"/>
      <c r="Q18" s="1061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>
      <c r="A19" s="422" t="s">
        <v>1276</v>
      </c>
      <c r="B19" s="138" t="s">
        <v>1277</v>
      </c>
      <c r="C19" s="139"/>
      <c r="D19" s="228"/>
      <c r="E19" s="215" t="s">
        <v>1278</v>
      </c>
      <c r="F19" s="138"/>
      <c r="G19" s="138"/>
      <c r="H19" s="138"/>
      <c r="I19" s="1061"/>
      <c r="J19" s="1061"/>
      <c r="K19" s="1048">
        <v>3600</v>
      </c>
      <c r="L19" s="1061"/>
      <c r="M19" s="1061"/>
      <c r="N19" s="1061"/>
      <c r="O19" s="1061"/>
      <c r="P19" s="1061"/>
      <c r="Q19" s="1061">
        <f t="shared" si="0"/>
        <v>3600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33.75" customHeight="1">
      <c r="A20" s="1064" t="s">
        <v>1279</v>
      </c>
      <c r="B20" s="138"/>
      <c r="C20" s="139"/>
      <c r="D20" s="1065" t="s">
        <v>1280</v>
      </c>
      <c r="E20" s="139" t="s">
        <v>3770</v>
      </c>
      <c r="F20" s="931" t="s">
        <v>1262</v>
      </c>
      <c r="G20" s="931"/>
      <c r="H20" s="931"/>
      <c r="I20" s="1061"/>
      <c r="J20" s="1061"/>
      <c r="K20" s="1048">
        <v>24000</v>
      </c>
      <c r="L20" s="1061"/>
      <c r="M20" s="1061"/>
      <c r="N20" s="1061"/>
      <c r="O20" s="1061"/>
      <c r="P20" s="1061"/>
      <c r="Q20" s="1061">
        <f t="shared" si="0"/>
        <v>24000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>
      <c r="A21" s="206" t="s">
        <v>2519</v>
      </c>
      <c r="B21" s="139"/>
      <c r="C21" s="139"/>
      <c r="D21" s="138" t="s">
        <v>1281</v>
      </c>
      <c r="E21" s="139" t="s">
        <v>3570</v>
      </c>
      <c r="F21" s="138" t="s">
        <v>1263</v>
      </c>
      <c r="G21" s="138"/>
      <c r="H21" s="138"/>
      <c r="I21" s="1061"/>
      <c r="J21" s="1061"/>
      <c r="K21" s="1048">
        <v>2000</v>
      </c>
      <c r="L21" s="1061"/>
      <c r="M21" s="1061"/>
      <c r="N21" s="1061"/>
      <c r="O21" s="1061"/>
      <c r="P21" s="1061"/>
      <c r="Q21" s="1061">
        <f t="shared" si="0"/>
        <v>2000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36" customHeight="1">
      <c r="A22" s="1066" t="s">
        <v>1282</v>
      </c>
      <c r="B22" s="86" t="s">
        <v>1283</v>
      </c>
      <c r="C22" s="138" t="s">
        <v>1284</v>
      </c>
      <c r="D22" s="228">
        <v>20790</v>
      </c>
      <c r="E22" s="138" t="s">
        <v>1285</v>
      </c>
      <c r="F22" s="931" t="s">
        <v>1262</v>
      </c>
      <c r="G22" s="931"/>
      <c r="H22" s="931"/>
      <c r="I22" s="1061"/>
      <c r="J22" s="1061"/>
      <c r="K22" s="1048"/>
      <c r="L22" s="1061"/>
      <c r="M22" s="1061"/>
      <c r="N22" s="1061"/>
      <c r="O22" s="1061"/>
      <c r="P22" s="1061"/>
      <c r="Q22" s="1061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41.25" customHeight="1">
      <c r="A23" s="1066"/>
      <c r="B23" s="86"/>
      <c r="C23" s="138"/>
      <c r="D23" s="228"/>
      <c r="E23" s="138"/>
      <c r="F23" s="931"/>
      <c r="G23" s="931"/>
      <c r="H23" s="931"/>
      <c r="I23" s="1061"/>
      <c r="J23" s="1061"/>
      <c r="K23" s="1048"/>
      <c r="L23" s="1061"/>
      <c r="M23" s="1061"/>
      <c r="N23" s="1061"/>
      <c r="O23" s="1061"/>
      <c r="P23" s="1061"/>
      <c r="Q23" s="1061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34.5">
      <c r="A24" s="422" t="s">
        <v>1286</v>
      </c>
      <c r="B24" s="86" t="s">
        <v>1287</v>
      </c>
      <c r="C24" s="138" t="s">
        <v>1288</v>
      </c>
      <c r="D24" s="139"/>
      <c r="E24" s="138" t="s">
        <v>1289</v>
      </c>
      <c r="F24" s="138" t="s">
        <v>1263</v>
      </c>
      <c r="G24" s="138"/>
      <c r="H24" s="138"/>
      <c r="I24" s="1061"/>
      <c r="J24" s="1061"/>
      <c r="K24" s="1062">
        <v>6400</v>
      </c>
      <c r="L24" s="1061"/>
      <c r="M24" s="1061"/>
      <c r="N24" s="86"/>
      <c r="O24" s="1061"/>
      <c r="P24" s="1061"/>
      <c r="Q24" s="1061">
        <f t="shared" si="0"/>
        <v>6400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34.5">
      <c r="A25" s="422" t="s">
        <v>1290</v>
      </c>
      <c r="B25" s="86" t="s">
        <v>1291</v>
      </c>
      <c r="C25" s="138" t="s">
        <v>1292</v>
      </c>
      <c r="D25" s="139"/>
      <c r="E25" s="139" t="s">
        <v>57</v>
      </c>
      <c r="F25" s="138"/>
      <c r="G25" s="138"/>
      <c r="H25" s="138"/>
      <c r="I25" s="1061"/>
      <c r="J25" s="1061"/>
      <c r="K25" s="1048"/>
      <c r="L25" s="1061"/>
      <c r="M25" s="1061"/>
      <c r="N25" s="1061"/>
      <c r="O25" s="1061"/>
      <c r="P25" s="1061"/>
      <c r="Q25" s="1061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>
      <c r="A26" s="1066" t="s">
        <v>1293</v>
      </c>
      <c r="B26" s="139"/>
      <c r="C26" s="139"/>
      <c r="D26" s="228"/>
      <c r="E26" s="139"/>
      <c r="F26" s="931" t="s">
        <v>1262</v>
      </c>
      <c r="G26" s="931"/>
      <c r="H26" s="931"/>
      <c r="I26" s="1061"/>
      <c r="J26" s="1061"/>
      <c r="K26" s="1048"/>
      <c r="L26" s="1061"/>
      <c r="M26" s="1061"/>
      <c r="N26" s="1061"/>
      <c r="O26" s="1061"/>
      <c r="P26" s="1061"/>
      <c r="Q26" s="1061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</row>
    <row r="27" spans="1:35" ht="34.5" customHeight="1">
      <c r="A27" s="422" t="s">
        <v>1294</v>
      </c>
      <c r="B27" s="86" t="s">
        <v>1295</v>
      </c>
      <c r="C27" s="607" t="s">
        <v>1272</v>
      </c>
      <c r="D27" s="228">
        <v>20790</v>
      </c>
      <c r="E27" s="139" t="s">
        <v>1296</v>
      </c>
      <c r="F27" s="138" t="s">
        <v>1263</v>
      </c>
      <c r="G27" s="138"/>
      <c r="H27" s="138"/>
      <c r="I27" s="1061"/>
      <c r="J27" s="1061"/>
      <c r="K27" s="1048"/>
      <c r="L27" s="1061"/>
      <c r="M27" s="1061"/>
      <c r="N27" s="1061"/>
      <c r="O27" s="1061"/>
      <c r="P27" s="1061"/>
      <c r="Q27" s="1061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>
      <c r="A28" s="422" t="s">
        <v>1297</v>
      </c>
      <c r="B28" s="86" t="s">
        <v>1298</v>
      </c>
      <c r="C28" s="607" t="s">
        <v>1275</v>
      </c>
      <c r="D28" s="139"/>
      <c r="E28" s="139"/>
      <c r="F28" s="138"/>
      <c r="G28" s="138"/>
      <c r="H28" s="138"/>
      <c r="I28" s="1061"/>
      <c r="J28" s="1061"/>
      <c r="K28" s="1048"/>
      <c r="L28" s="1061"/>
      <c r="M28" s="1061"/>
      <c r="N28" s="1061"/>
      <c r="O28" s="1061"/>
      <c r="P28" s="1061"/>
      <c r="Q28" s="1061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35.25" customHeight="1">
      <c r="A29" s="422" t="s">
        <v>3654</v>
      </c>
      <c r="B29" s="86" t="s">
        <v>1299</v>
      </c>
      <c r="C29" s="607" t="s">
        <v>1300</v>
      </c>
      <c r="D29" s="228">
        <v>20455</v>
      </c>
      <c r="E29" s="136" t="s">
        <v>1301</v>
      </c>
      <c r="F29" s="2055" t="s">
        <v>3338</v>
      </c>
      <c r="G29" s="138"/>
      <c r="H29" s="138"/>
      <c r="I29" s="1061"/>
      <c r="J29" s="1061"/>
      <c r="K29" s="1048"/>
      <c r="L29" s="1061"/>
      <c r="M29" s="1061"/>
      <c r="N29" s="1061"/>
      <c r="O29" s="1062"/>
      <c r="P29" s="1061"/>
      <c r="Q29" s="1061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>
      <c r="A30" s="422" t="s">
        <v>1302</v>
      </c>
      <c r="B30" s="139"/>
      <c r="C30" s="139"/>
      <c r="D30" s="228"/>
      <c r="E30" s="139"/>
      <c r="F30" s="2055"/>
      <c r="G30" s="138"/>
      <c r="H30" s="138"/>
      <c r="I30" s="1061"/>
      <c r="J30" s="1061"/>
      <c r="K30" s="1048"/>
      <c r="L30" s="1061"/>
      <c r="M30" s="1061"/>
      <c r="N30" s="1061"/>
      <c r="O30" s="1048"/>
      <c r="P30" s="1061"/>
      <c r="Q30" s="1061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>
      <c r="A31" s="422" t="s">
        <v>1303</v>
      </c>
      <c r="B31" s="139"/>
      <c r="C31" s="139"/>
      <c r="D31" s="228" t="s">
        <v>1304</v>
      </c>
      <c r="E31" s="139"/>
      <c r="F31" s="2055"/>
      <c r="G31" s="138"/>
      <c r="H31" s="138"/>
      <c r="I31" s="1061"/>
      <c r="J31" s="1061"/>
      <c r="K31" s="1048"/>
      <c r="L31" s="1061"/>
      <c r="M31" s="1061"/>
      <c r="N31" s="1061"/>
      <c r="O31" s="1048"/>
      <c r="P31" s="1061"/>
      <c r="Q31" s="1061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33.75" customHeight="1">
      <c r="A32" s="1066" t="s">
        <v>3860</v>
      </c>
      <c r="B32" s="139"/>
      <c r="C32" s="139"/>
      <c r="D32" s="228">
        <v>20546</v>
      </c>
      <c r="E32" s="136"/>
      <c r="F32" s="2055"/>
      <c r="G32" s="138"/>
      <c r="H32" s="138"/>
      <c r="I32" s="1061"/>
      <c r="J32" s="1061"/>
      <c r="K32" s="1048"/>
      <c r="L32" s="1061"/>
      <c r="M32" s="1061"/>
      <c r="N32" s="1061"/>
      <c r="O32" s="1062"/>
      <c r="P32" s="1061"/>
      <c r="Q32" s="1061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571"/>
      <c r="AE32" s="571"/>
      <c r="AF32" s="571"/>
      <c r="AG32" s="571"/>
      <c r="AH32" s="571">
        <f>SUM(AH15:AH31)</f>
        <v>0</v>
      </c>
      <c r="AI32" s="571"/>
    </row>
    <row r="33" spans="1:35">
      <c r="A33" s="422" t="s">
        <v>1305</v>
      </c>
      <c r="B33" s="139"/>
      <c r="C33" s="139"/>
      <c r="D33" s="228">
        <v>20668</v>
      </c>
      <c r="E33" s="139"/>
      <c r="F33" s="138"/>
      <c r="G33" s="138"/>
      <c r="H33" s="138"/>
      <c r="I33" s="1061"/>
      <c r="J33" s="1061"/>
      <c r="K33" s="1048"/>
      <c r="L33" s="1061"/>
      <c r="M33" s="1061"/>
      <c r="N33" s="1061"/>
      <c r="O33" s="1061"/>
      <c r="P33" s="1061"/>
      <c r="Q33" s="1061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573"/>
      <c r="AE33" s="573"/>
      <c r="AF33" s="573"/>
      <c r="AG33" s="573"/>
      <c r="AH33" s="573"/>
      <c r="AI33" s="573"/>
    </row>
    <row r="34" spans="1:35" ht="33.75" customHeight="1">
      <c r="A34" s="422" t="s">
        <v>3702</v>
      </c>
      <c r="B34" s="138" t="s">
        <v>1306</v>
      </c>
      <c r="C34" s="138" t="s">
        <v>1307</v>
      </c>
      <c r="D34" s="228">
        <v>20699</v>
      </c>
      <c r="E34" s="136"/>
      <c r="F34" s="138"/>
      <c r="G34" s="138"/>
      <c r="H34" s="138"/>
      <c r="I34" s="1061"/>
      <c r="J34" s="1061"/>
      <c r="K34" s="1062"/>
      <c r="L34" s="1061"/>
      <c r="M34" s="1061"/>
      <c r="N34" s="1061"/>
      <c r="O34" s="1061"/>
      <c r="P34" s="1061"/>
      <c r="Q34" s="1061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8.75" customHeight="1">
      <c r="A35" s="422"/>
      <c r="B35" s="138"/>
      <c r="C35" s="139"/>
      <c r="D35" s="228"/>
      <c r="E35" s="136"/>
      <c r="F35" s="138"/>
      <c r="G35" s="138"/>
      <c r="H35" s="138"/>
      <c r="I35" s="1061"/>
      <c r="J35" s="1061"/>
      <c r="K35" s="1048"/>
      <c r="L35" s="1061"/>
      <c r="M35" s="1061"/>
      <c r="N35" s="1061"/>
      <c r="O35" s="1061"/>
      <c r="P35" s="1061"/>
      <c r="Q35" s="1061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</row>
    <row r="36" spans="1:35">
      <c r="A36" s="422" t="s">
        <v>880</v>
      </c>
      <c r="B36" s="138"/>
      <c r="C36" s="139"/>
      <c r="D36" s="228"/>
      <c r="E36" s="137"/>
      <c r="F36" s="138"/>
      <c r="G36" s="138"/>
      <c r="H36" s="138"/>
      <c r="I36" s="1061"/>
      <c r="J36" s="1061"/>
      <c r="K36" s="1048"/>
      <c r="L36" s="1061"/>
      <c r="M36" s="1061"/>
      <c r="N36" s="1061"/>
      <c r="O36" s="1061"/>
      <c r="P36" s="1061"/>
      <c r="Q36" s="1061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>
      <c r="A37" s="2050" t="s">
        <v>934</v>
      </c>
      <c r="B37" s="2050"/>
      <c r="C37" s="2050"/>
      <c r="D37" s="2050"/>
      <c r="E37" s="141">
        <f>Q37</f>
        <v>54200</v>
      </c>
      <c r="F37" s="1067"/>
      <c r="G37" s="1068">
        <f t="shared" ref="G37:P37" si="1">SUM(G15:G36)</f>
        <v>0</v>
      </c>
      <c r="H37" s="1068">
        <f t="shared" si="1"/>
        <v>0</v>
      </c>
      <c r="I37" s="1068">
        <f t="shared" si="1"/>
        <v>0</v>
      </c>
      <c r="J37" s="1068">
        <f t="shared" si="1"/>
        <v>0</v>
      </c>
      <c r="K37" s="1068">
        <f t="shared" si="1"/>
        <v>54200</v>
      </c>
      <c r="L37" s="1068">
        <f t="shared" si="1"/>
        <v>0</v>
      </c>
      <c r="M37" s="1068">
        <f t="shared" si="1"/>
        <v>0</v>
      </c>
      <c r="N37" s="1068">
        <f t="shared" si="1"/>
        <v>0</v>
      </c>
      <c r="O37" s="1068">
        <f t="shared" si="1"/>
        <v>0</v>
      </c>
      <c r="P37" s="1068">
        <f t="shared" si="1"/>
        <v>0</v>
      </c>
      <c r="Q37" s="1061">
        <f t="shared" si="0"/>
        <v>54200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78"/>
      <c r="AE37" s="78"/>
      <c r="AF37" s="78"/>
      <c r="AG37" s="78"/>
      <c r="AH37" s="78"/>
      <c r="AI37" s="78"/>
    </row>
    <row r="38" spans="1:35" s="62" customFormat="1">
      <c r="A38" s="581" t="s">
        <v>818</v>
      </c>
      <c r="C38" s="1952" t="s">
        <v>779</v>
      </c>
      <c r="D38" s="1952"/>
      <c r="E38" s="1952"/>
      <c r="F38" s="348"/>
      <c r="I38" s="348" t="s">
        <v>780</v>
      </c>
      <c r="J38" s="581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380"/>
      <c r="AE38" s="380"/>
      <c r="AF38" s="380"/>
      <c r="AG38" s="380"/>
      <c r="AH38" s="380"/>
      <c r="AI38" s="380"/>
    </row>
    <row r="39" spans="1:35" s="62" customFormat="1">
      <c r="A39" s="349" t="s">
        <v>3362</v>
      </c>
      <c r="B39" s="349"/>
      <c r="C39" s="349"/>
      <c r="E39" s="583" t="s">
        <v>3357</v>
      </c>
      <c r="F39" s="348"/>
      <c r="J39" s="348" t="s">
        <v>3354</v>
      </c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380"/>
      <c r="AE39" s="380"/>
      <c r="AF39" s="380"/>
      <c r="AG39" s="380"/>
      <c r="AH39" s="380"/>
      <c r="AI39" s="380"/>
    </row>
    <row r="40" spans="1:35" s="62" customFormat="1">
      <c r="A40" s="349" t="s">
        <v>821</v>
      </c>
      <c r="B40" s="349"/>
      <c r="C40" s="349"/>
      <c r="E40" s="348" t="s">
        <v>3353</v>
      </c>
      <c r="F40" s="348"/>
      <c r="J40" s="348" t="s">
        <v>2566</v>
      </c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380"/>
      <c r="AE40" s="380"/>
      <c r="AF40" s="380"/>
      <c r="AG40" s="380"/>
      <c r="AH40" s="380"/>
      <c r="AI40" s="380"/>
    </row>
    <row r="41" spans="1:35" s="143" customFormat="1" ht="15.75" customHeight="1">
      <c r="C41" s="584"/>
      <c r="E41" s="585" t="s">
        <v>3356</v>
      </c>
      <c r="F41" s="584"/>
      <c r="I41" s="584"/>
      <c r="J41" s="585" t="s">
        <v>3355</v>
      </c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380"/>
      <c r="AE41" s="380"/>
      <c r="AF41" s="380"/>
      <c r="AG41" s="380"/>
      <c r="AH41" s="380"/>
      <c r="AI41" s="380"/>
    </row>
    <row r="42" spans="1:35" s="1052" customFormat="1">
      <c r="A42" s="1069"/>
      <c r="B42" s="1070"/>
      <c r="F42" s="1070"/>
      <c r="G42" s="1070"/>
      <c r="H42" s="1070"/>
      <c r="I42" s="1071"/>
      <c r="J42" s="1071"/>
      <c r="K42" s="1055"/>
      <c r="L42" s="1071"/>
      <c r="M42" s="1071"/>
      <c r="N42" s="1071"/>
      <c r="O42" s="1071"/>
      <c r="P42" s="1071"/>
      <c r="Q42" s="1071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380"/>
      <c r="AE42" s="380"/>
      <c r="AF42" s="380"/>
      <c r="AG42" s="380"/>
      <c r="AH42" s="380"/>
      <c r="AI42" s="380"/>
    </row>
  </sheetData>
  <mergeCells count="12">
    <mergeCell ref="A1:Q1"/>
    <mergeCell ref="A13:A14"/>
    <mergeCell ref="B13:C13"/>
    <mergeCell ref="D13:D14"/>
    <mergeCell ref="E13:E14"/>
    <mergeCell ref="F13:F14"/>
    <mergeCell ref="F29:F32"/>
    <mergeCell ref="A37:D37"/>
    <mergeCell ref="C38:E38"/>
    <mergeCell ref="R13:AC13"/>
    <mergeCell ref="AD13:AI13"/>
    <mergeCell ref="G13:Q13"/>
  </mergeCells>
  <pageMargins left="0.625" right="0.23622047244094491" top="0.46875" bottom="0.33333333333333331" header="0.31496062992125984" footer="0.31496062992125984"/>
  <pageSetup paperSize="9" orientation="landscape" horizontalDpi="4294967293" verticalDpi="36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FF00"/>
  </sheetPr>
  <dimension ref="A1:AI53"/>
  <sheetViews>
    <sheetView view="pageLayout" topLeftCell="A34" workbookViewId="0">
      <selection activeCell="A50" sqref="A50"/>
    </sheetView>
  </sheetViews>
  <sheetFormatPr defaultRowHeight="20.100000000000001" customHeight="1"/>
  <cols>
    <col min="1" max="1" width="42.375" style="1084" customWidth="1"/>
    <col min="2" max="3" width="12.875" style="1084" hidden="1" customWidth="1"/>
    <col min="4" max="4" width="12" style="1090" customWidth="1"/>
    <col min="5" max="5" width="10" style="1091" customWidth="1"/>
    <col min="6" max="6" width="8.375" style="1084" customWidth="1"/>
    <col min="7" max="13" width="4.625" style="1084" customWidth="1"/>
    <col min="14" max="14" width="6.125" style="1084" customWidth="1"/>
    <col min="15" max="15" width="5.25" style="1084" customWidth="1"/>
    <col min="16" max="16" width="4.75" style="1084" customWidth="1"/>
    <col min="17" max="17" width="6.125" style="1084" customWidth="1"/>
    <col min="18" max="29" width="3.875" style="256" customWidth="1"/>
    <col min="30" max="33" width="16.375" style="380" customWidth="1"/>
    <col min="34" max="35" width="9" style="380"/>
    <col min="36" max="16384" width="9" style="1084"/>
  </cols>
  <sheetData>
    <row r="1" spans="1:35" s="146" customFormat="1" ht="17.25" customHeight="1">
      <c r="A1" s="2059" t="s">
        <v>822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  <c r="L1" s="2059"/>
      <c r="M1" s="2059"/>
      <c r="N1" s="2059"/>
      <c r="O1" s="2059"/>
      <c r="P1" s="2059"/>
      <c r="Q1" s="2059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s="146" customFormat="1" ht="17.25" customHeight="1">
      <c r="A2" s="756" t="s">
        <v>0</v>
      </c>
      <c r="D2" s="697" t="s">
        <v>873</v>
      </c>
      <c r="E2" s="757"/>
      <c r="F2" s="242"/>
      <c r="G2" s="242"/>
      <c r="H2" s="242"/>
      <c r="I2" s="242"/>
      <c r="J2" s="758"/>
      <c r="K2" s="758"/>
      <c r="L2" s="758"/>
      <c r="M2" s="758"/>
      <c r="N2" s="758"/>
      <c r="O2" s="758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81"/>
      <c r="AE2" s="81"/>
      <c r="AF2" s="81"/>
      <c r="AG2" s="81"/>
      <c r="AH2" s="81"/>
      <c r="AI2" s="81"/>
    </row>
    <row r="3" spans="1:35" s="146" customFormat="1" ht="17.25" customHeight="1">
      <c r="A3" s="756" t="s">
        <v>2</v>
      </c>
      <c r="D3" s="697" t="s">
        <v>207</v>
      </c>
      <c r="E3" s="760"/>
      <c r="F3" s="242"/>
      <c r="G3" s="242"/>
      <c r="H3" s="242"/>
      <c r="I3" s="2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81"/>
      <c r="AE3" s="81"/>
      <c r="AF3" s="81"/>
      <c r="AG3" s="81"/>
      <c r="AH3" s="81"/>
      <c r="AI3" s="81"/>
    </row>
    <row r="4" spans="1:35" s="146" customFormat="1" ht="17.25" customHeight="1">
      <c r="A4" s="756" t="s">
        <v>4</v>
      </c>
      <c r="D4" s="148" t="s">
        <v>417</v>
      </c>
      <c r="E4" s="761"/>
      <c r="F4" s="242"/>
      <c r="G4" s="242"/>
      <c r="H4" s="242"/>
      <c r="I4" s="242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81"/>
      <c r="AE4" s="81"/>
      <c r="AF4" s="81"/>
      <c r="AG4" s="81"/>
      <c r="AH4" s="81"/>
      <c r="AI4" s="81"/>
    </row>
    <row r="5" spans="1:35" s="146" customFormat="1" ht="17.25" customHeight="1">
      <c r="A5" s="756"/>
      <c r="D5" s="148" t="s">
        <v>874</v>
      </c>
      <c r="E5" s="761"/>
      <c r="F5" s="242"/>
      <c r="G5" s="242"/>
      <c r="H5" s="242"/>
      <c r="I5" s="242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146" customFormat="1" ht="17.25" customHeight="1">
      <c r="A6" s="756"/>
      <c r="D6" s="148" t="s">
        <v>476</v>
      </c>
      <c r="E6" s="761"/>
      <c r="F6" s="242"/>
      <c r="G6" s="242"/>
      <c r="H6" s="242"/>
      <c r="I6" s="242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146" customFormat="1" ht="17.25" customHeight="1">
      <c r="A7" s="756" t="s">
        <v>7</v>
      </c>
      <c r="D7" s="762" t="s">
        <v>468</v>
      </c>
      <c r="E7" s="760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146" customFormat="1" ht="17.25" customHeight="1">
      <c r="A8" s="763" t="s">
        <v>9</v>
      </c>
      <c r="D8" s="1057" t="s">
        <v>17</v>
      </c>
      <c r="E8" s="243" t="s">
        <v>1729</v>
      </c>
      <c r="F8" s="149"/>
      <c r="G8" s="149"/>
      <c r="H8" s="149"/>
      <c r="I8" s="243" t="s">
        <v>1744</v>
      </c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146" customFormat="1" ht="17.25" customHeight="1">
      <c r="A9" s="763"/>
      <c r="E9" s="243" t="s">
        <v>1730</v>
      </c>
      <c r="I9" s="243" t="s">
        <v>1745</v>
      </c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146" customFormat="1" ht="17.25" customHeight="1">
      <c r="A10" s="763"/>
      <c r="E10" s="1005" t="s">
        <v>1746</v>
      </c>
      <c r="J10" s="243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549"/>
      <c r="AE10" s="549"/>
      <c r="AF10" s="549"/>
      <c r="AG10" s="549"/>
      <c r="AH10" s="549"/>
      <c r="AI10" s="549"/>
    </row>
    <row r="11" spans="1:35" s="146" customFormat="1" ht="17.25" customHeight="1">
      <c r="A11" s="763"/>
      <c r="D11" s="1057" t="s">
        <v>18</v>
      </c>
      <c r="E11" s="1005"/>
      <c r="J11" s="243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549"/>
      <c r="AE11" s="549"/>
      <c r="AF11" s="549"/>
      <c r="AG11" s="549"/>
      <c r="AH11" s="549"/>
      <c r="AI11" s="549"/>
    </row>
    <row r="12" spans="1:35" s="146" customFormat="1" ht="17.25" customHeight="1">
      <c r="A12" s="756" t="s">
        <v>11</v>
      </c>
      <c r="D12" s="1073" t="s">
        <v>2607</v>
      </c>
      <c r="E12" s="760"/>
      <c r="F12" s="242"/>
      <c r="G12" s="242"/>
      <c r="H12" s="242"/>
    </row>
    <row r="13" spans="1:35" s="796" customFormat="1" ht="20.100000000000001" customHeight="1">
      <c r="A13" s="1074" t="s">
        <v>2028</v>
      </c>
      <c r="B13" s="1967" t="s">
        <v>13</v>
      </c>
      <c r="C13" s="1967"/>
      <c r="D13" s="1074" t="s">
        <v>2029</v>
      </c>
      <c r="E13" s="1075" t="s">
        <v>2030</v>
      </c>
      <c r="F13" s="1074" t="s">
        <v>16</v>
      </c>
      <c r="G13" s="869"/>
      <c r="H13" s="869"/>
      <c r="I13" s="466"/>
      <c r="J13" s="466"/>
      <c r="K13" s="466"/>
      <c r="L13" s="466" t="s">
        <v>959</v>
      </c>
      <c r="M13" s="466"/>
      <c r="N13" s="466"/>
      <c r="O13" s="466"/>
      <c r="P13" s="466"/>
      <c r="Q13" s="466"/>
      <c r="R13" s="1960" t="s">
        <v>3361</v>
      </c>
      <c r="S13" s="1960"/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36" t="s">
        <v>1934</v>
      </c>
      <c r="AE13" s="1936"/>
      <c r="AF13" s="1936"/>
      <c r="AG13" s="1936"/>
      <c r="AH13" s="1936"/>
      <c r="AI13" s="1936"/>
    </row>
    <row r="14" spans="1:35" s="796" customFormat="1" ht="20.100000000000001" customHeight="1">
      <c r="A14" s="1076" t="s">
        <v>2031</v>
      </c>
      <c r="B14" s="465" t="s">
        <v>17</v>
      </c>
      <c r="C14" s="465" t="s">
        <v>18</v>
      </c>
      <c r="D14" s="1077" t="s">
        <v>2032</v>
      </c>
      <c r="E14" s="1078" t="s">
        <v>2033</v>
      </c>
      <c r="F14" s="1076"/>
      <c r="G14" s="563" t="s">
        <v>3567</v>
      </c>
      <c r="H14" s="151" t="s">
        <v>997</v>
      </c>
      <c r="I14" s="151" t="s">
        <v>3284</v>
      </c>
      <c r="J14" s="152" t="s">
        <v>998</v>
      </c>
      <c r="K14" s="152" t="s">
        <v>3285</v>
      </c>
      <c r="L14" s="152" t="s">
        <v>960</v>
      </c>
      <c r="M14" s="152" t="s">
        <v>961</v>
      </c>
      <c r="N14" s="152" t="s">
        <v>22</v>
      </c>
      <c r="O14" s="152" t="s">
        <v>501</v>
      </c>
      <c r="P14" s="153" t="s">
        <v>1933</v>
      </c>
      <c r="Q14" s="152" t="s">
        <v>872</v>
      </c>
      <c r="R14" s="564" t="s">
        <v>434</v>
      </c>
      <c r="S14" s="565" t="s">
        <v>437</v>
      </c>
      <c r="T14" s="565" t="s">
        <v>3358</v>
      </c>
      <c r="U14" s="566" t="s">
        <v>1249</v>
      </c>
      <c r="V14" s="566" t="s">
        <v>3359</v>
      </c>
      <c r="W14" s="566" t="s">
        <v>440</v>
      </c>
      <c r="X14" s="566" t="s">
        <v>447</v>
      </c>
      <c r="Y14" s="567" t="s">
        <v>449</v>
      </c>
      <c r="Z14" s="567" t="s">
        <v>442</v>
      </c>
      <c r="AA14" s="567" t="s">
        <v>443</v>
      </c>
      <c r="AB14" s="567" t="s">
        <v>428</v>
      </c>
      <c r="AC14" s="567" t="s">
        <v>3360</v>
      </c>
      <c r="AD14" s="566" t="s">
        <v>2560</v>
      </c>
      <c r="AE14" s="566" t="s">
        <v>2561</v>
      </c>
      <c r="AF14" s="566" t="s">
        <v>2562</v>
      </c>
      <c r="AG14" s="566" t="s">
        <v>2563</v>
      </c>
      <c r="AH14" s="564" t="s">
        <v>872</v>
      </c>
      <c r="AI14" s="565" t="s">
        <v>1935</v>
      </c>
    </row>
    <row r="15" spans="1:35" ht="20.100000000000001" customHeight="1">
      <c r="A15" s="1079" t="s">
        <v>2607</v>
      </c>
      <c r="B15" s="1080"/>
      <c r="C15" s="1080"/>
      <c r="D15" s="1081"/>
      <c r="E15" s="1082"/>
      <c r="F15" s="613" t="s">
        <v>2034</v>
      </c>
      <c r="G15" s="613"/>
      <c r="H15" s="613"/>
      <c r="I15" s="1083">
        <v>0</v>
      </c>
      <c r="J15" s="1083">
        <v>0</v>
      </c>
      <c r="K15" s="1083">
        <v>0</v>
      </c>
      <c r="L15" s="1083">
        <v>0</v>
      </c>
      <c r="M15" s="1083">
        <f>E15</f>
        <v>0</v>
      </c>
      <c r="N15" s="1083">
        <v>0</v>
      </c>
      <c r="O15" s="1083">
        <v>0</v>
      </c>
      <c r="P15" s="1083">
        <v>0</v>
      </c>
      <c r="Q15" s="1083">
        <f>SUM(I15:P15)</f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ht="20.100000000000001" customHeight="1">
      <c r="A16" s="1081" t="s">
        <v>2035</v>
      </c>
      <c r="B16" s="88"/>
      <c r="C16" s="1080"/>
      <c r="D16" s="1081"/>
      <c r="E16" s="1082"/>
      <c r="F16" s="210"/>
      <c r="G16" s="210"/>
      <c r="H16" s="210"/>
      <c r="I16" s="1083">
        <v>0</v>
      </c>
      <c r="J16" s="1083">
        <v>0</v>
      </c>
      <c r="K16" s="1083">
        <v>0</v>
      </c>
      <c r="L16" s="1083">
        <v>0</v>
      </c>
      <c r="M16" s="1083">
        <f t="shared" ref="M16:M35" si="0">E16</f>
        <v>0</v>
      </c>
      <c r="N16" s="1083">
        <v>0</v>
      </c>
      <c r="O16" s="1083">
        <v>0</v>
      </c>
      <c r="P16" s="1083">
        <v>0</v>
      </c>
      <c r="Q16" s="1083">
        <f t="shared" ref="Q16:Q35" si="1">SUM(I16:P16)</f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20.100000000000001" customHeight="1">
      <c r="A17" s="1081" t="s">
        <v>2294</v>
      </c>
      <c r="B17" s="88" t="s">
        <v>2036</v>
      </c>
      <c r="C17" s="1080"/>
      <c r="D17" s="1046" t="s">
        <v>2037</v>
      </c>
      <c r="E17" s="1082"/>
      <c r="F17" s="210"/>
      <c r="G17" s="210"/>
      <c r="H17" s="210"/>
      <c r="I17" s="1083">
        <v>0</v>
      </c>
      <c r="J17" s="1083">
        <v>0</v>
      </c>
      <c r="K17" s="1083">
        <v>0</v>
      </c>
      <c r="L17" s="1083">
        <v>0</v>
      </c>
      <c r="M17" s="1083">
        <f t="shared" si="0"/>
        <v>0</v>
      </c>
      <c r="N17" s="1083">
        <v>0</v>
      </c>
      <c r="O17" s="1083">
        <v>0</v>
      </c>
      <c r="P17" s="1083">
        <v>0</v>
      </c>
      <c r="Q17" s="1083">
        <f t="shared" si="1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20.100000000000001" customHeight="1">
      <c r="A18" s="1081" t="s">
        <v>2038</v>
      </c>
      <c r="B18" s="88"/>
      <c r="C18" s="1080"/>
      <c r="D18" s="1085" t="s">
        <v>57</v>
      </c>
      <c r="E18" s="1082"/>
      <c r="F18" s="1080"/>
      <c r="G18" s="1080"/>
      <c r="H18" s="1080"/>
      <c r="I18" s="1083">
        <v>0</v>
      </c>
      <c r="J18" s="1083">
        <v>0</v>
      </c>
      <c r="K18" s="1083">
        <v>0</v>
      </c>
      <c r="L18" s="1083">
        <v>0</v>
      </c>
      <c r="M18" s="1083">
        <f t="shared" si="0"/>
        <v>0</v>
      </c>
      <c r="N18" s="1083">
        <v>0</v>
      </c>
      <c r="O18" s="1083">
        <v>0</v>
      </c>
      <c r="P18" s="1083">
        <v>0</v>
      </c>
      <c r="Q18" s="1083">
        <f t="shared" si="1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20.100000000000001" customHeight="1">
      <c r="A19" s="1081" t="s">
        <v>2039</v>
      </c>
      <c r="B19" s="88" t="s">
        <v>2036</v>
      </c>
      <c r="C19" s="1080"/>
      <c r="D19" s="1086" t="s">
        <v>2040</v>
      </c>
      <c r="E19" s="1082"/>
      <c r="F19" s="1080"/>
      <c r="G19" s="1080"/>
      <c r="H19" s="1080"/>
      <c r="I19" s="1083">
        <v>0</v>
      </c>
      <c r="J19" s="1083">
        <v>0</v>
      </c>
      <c r="K19" s="1083">
        <v>0</v>
      </c>
      <c r="L19" s="1083">
        <v>0</v>
      </c>
      <c r="M19" s="1083">
        <f t="shared" si="0"/>
        <v>0</v>
      </c>
      <c r="N19" s="1083">
        <v>0</v>
      </c>
      <c r="O19" s="1083">
        <v>0</v>
      </c>
      <c r="P19" s="1083">
        <v>0</v>
      </c>
      <c r="Q19" s="1083">
        <f t="shared" si="1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20.100000000000001" customHeight="1">
      <c r="A20" s="1081" t="s">
        <v>2041</v>
      </c>
      <c r="B20" s="88"/>
      <c r="C20" s="1080"/>
      <c r="D20" s="1087" t="s">
        <v>349</v>
      </c>
      <c r="E20" s="1082"/>
      <c r="F20" s="1080"/>
      <c r="G20" s="1080"/>
      <c r="H20" s="1080"/>
      <c r="I20" s="1083">
        <v>0</v>
      </c>
      <c r="J20" s="1083">
        <v>0</v>
      </c>
      <c r="K20" s="1083">
        <v>0</v>
      </c>
      <c r="L20" s="1083">
        <v>0</v>
      </c>
      <c r="M20" s="1083">
        <f t="shared" si="0"/>
        <v>0</v>
      </c>
      <c r="N20" s="1083">
        <v>0</v>
      </c>
      <c r="O20" s="1083">
        <v>0</v>
      </c>
      <c r="P20" s="1083">
        <v>0</v>
      </c>
      <c r="Q20" s="1083">
        <f t="shared" si="1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20.100000000000001" customHeight="1">
      <c r="A21" s="1081" t="s">
        <v>2042</v>
      </c>
      <c r="B21" s="88" t="s">
        <v>57</v>
      </c>
      <c r="C21" s="1080"/>
      <c r="D21" s="1081"/>
      <c r="E21" s="1082"/>
      <c r="F21" s="1080"/>
      <c r="G21" s="1080"/>
      <c r="H21" s="1080"/>
      <c r="I21" s="1083">
        <v>0</v>
      </c>
      <c r="J21" s="1083">
        <v>0</v>
      </c>
      <c r="K21" s="1083">
        <v>0</v>
      </c>
      <c r="L21" s="1083">
        <v>0</v>
      </c>
      <c r="M21" s="1083">
        <f t="shared" si="0"/>
        <v>0</v>
      </c>
      <c r="N21" s="1083">
        <v>0</v>
      </c>
      <c r="O21" s="1083">
        <v>0</v>
      </c>
      <c r="P21" s="1083">
        <v>0</v>
      </c>
      <c r="Q21" s="1083">
        <f t="shared" si="1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20.100000000000001" customHeight="1">
      <c r="A22" s="1081" t="s">
        <v>2043</v>
      </c>
      <c r="B22" s="1088" t="s">
        <v>2044</v>
      </c>
      <c r="C22" s="1080"/>
      <c r="D22" s="1081"/>
      <c r="E22" s="1082"/>
      <c r="F22" s="1080"/>
      <c r="G22" s="1080"/>
      <c r="H22" s="1080"/>
      <c r="I22" s="1083">
        <v>0</v>
      </c>
      <c r="J22" s="1083">
        <v>0</v>
      </c>
      <c r="K22" s="1083">
        <v>0</v>
      </c>
      <c r="L22" s="1083">
        <v>0</v>
      </c>
      <c r="M22" s="1083">
        <f t="shared" si="0"/>
        <v>0</v>
      </c>
      <c r="N22" s="1083">
        <v>0</v>
      </c>
      <c r="O22" s="1083">
        <v>0</v>
      </c>
      <c r="P22" s="1083">
        <v>0</v>
      </c>
      <c r="Q22" s="1083">
        <f t="shared" si="1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20.100000000000001" customHeight="1">
      <c r="A23" s="1081" t="s">
        <v>2045</v>
      </c>
      <c r="B23" s="1088" t="s">
        <v>2044</v>
      </c>
      <c r="C23" s="1080"/>
      <c r="D23" s="1081"/>
      <c r="E23" s="1082"/>
      <c r="F23" s="1080"/>
      <c r="G23" s="1080"/>
      <c r="H23" s="1080"/>
      <c r="I23" s="1083">
        <v>0</v>
      </c>
      <c r="J23" s="1083">
        <v>0</v>
      </c>
      <c r="K23" s="1083">
        <v>0</v>
      </c>
      <c r="L23" s="1083">
        <v>0</v>
      </c>
      <c r="M23" s="1083">
        <f t="shared" si="0"/>
        <v>0</v>
      </c>
      <c r="N23" s="1083">
        <v>0</v>
      </c>
      <c r="O23" s="1083">
        <v>0</v>
      </c>
      <c r="P23" s="1083">
        <v>0</v>
      </c>
      <c r="Q23" s="1083">
        <f t="shared" si="1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20.100000000000001" customHeight="1">
      <c r="A24" s="1081" t="s">
        <v>2046</v>
      </c>
      <c r="B24" s="1088" t="s">
        <v>2044</v>
      </c>
      <c r="C24" s="1080"/>
      <c r="D24" s="1081"/>
      <c r="E24" s="1082"/>
      <c r="F24" s="1080"/>
      <c r="G24" s="1080"/>
      <c r="H24" s="1080"/>
      <c r="I24" s="1083">
        <v>0</v>
      </c>
      <c r="J24" s="1083">
        <v>0</v>
      </c>
      <c r="K24" s="1083">
        <v>0</v>
      </c>
      <c r="L24" s="1083">
        <v>0</v>
      </c>
      <c r="M24" s="1083">
        <f t="shared" si="0"/>
        <v>0</v>
      </c>
      <c r="N24" s="1083">
        <v>0</v>
      </c>
      <c r="O24" s="1083">
        <v>0</v>
      </c>
      <c r="P24" s="1083">
        <v>0</v>
      </c>
      <c r="Q24" s="1083">
        <f t="shared" si="1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20.100000000000001" customHeight="1">
      <c r="A25" s="1081" t="s">
        <v>2047</v>
      </c>
      <c r="B25" s="1088" t="s">
        <v>2044</v>
      </c>
      <c r="C25" s="1080"/>
      <c r="D25" s="1081"/>
      <c r="E25" s="1082"/>
      <c r="F25" s="1080"/>
      <c r="G25" s="1080"/>
      <c r="H25" s="1080"/>
      <c r="I25" s="1083">
        <v>0</v>
      </c>
      <c r="J25" s="1083">
        <v>0</v>
      </c>
      <c r="K25" s="1083">
        <v>0</v>
      </c>
      <c r="L25" s="1083">
        <v>0</v>
      </c>
      <c r="M25" s="1083">
        <f t="shared" si="0"/>
        <v>0</v>
      </c>
      <c r="N25" s="1083">
        <v>0</v>
      </c>
      <c r="O25" s="1083">
        <v>0</v>
      </c>
      <c r="P25" s="1083">
        <v>0</v>
      </c>
      <c r="Q25" s="1083">
        <f t="shared" si="1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20.100000000000001" customHeight="1">
      <c r="A26" s="1081" t="s">
        <v>2048</v>
      </c>
      <c r="B26" s="1088" t="s">
        <v>2044</v>
      </c>
      <c r="C26" s="1080"/>
      <c r="D26" s="1081"/>
      <c r="E26" s="1082"/>
      <c r="F26" s="1080"/>
      <c r="G26" s="1080"/>
      <c r="H26" s="1080"/>
      <c r="I26" s="1083">
        <v>0</v>
      </c>
      <c r="J26" s="1083">
        <v>0</v>
      </c>
      <c r="K26" s="1083">
        <v>0</v>
      </c>
      <c r="L26" s="1083">
        <v>0</v>
      </c>
      <c r="M26" s="1083">
        <f t="shared" si="0"/>
        <v>0</v>
      </c>
      <c r="N26" s="1083">
        <v>0</v>
      </c>
      <c r="O26" s="1083">
        <v>0</v>
      </c>
      <c r="P26" s="1083">
        <v>0</v>
      </c>
      <c r="Q26" s="1083">
        <f t="shared" si="1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20.100000000000001" customHeight="1">
      <c r="A27" s="1081" t="s">
        <v>2049</v>
      </c>
      <c r="B27" s="88" t="s">
        <v>2050</v>
      </c>
      <c r="C27" s="1080"/>
      <c r="D27" s="1081"/>
      <c r="E27" s="1082"/>
      <c r="F27" s="1080"/>
      <c r="G27" s="1080"/>
      <c r="H27" s="1080"/>
      <c r="I27" s="1083">
        <v>0</v>
      </c>
      <c r="J27" s="1083">
        <v>0</v>
      </c>
      <c r="K27" s="1083">
        <v>0</v>
      </c>
      <c r="L27" s="1083">
        <v>0</v>
      </c>
      <c r="M27" s="1083">
        <f t="shared" si="0"/>
        <v>0</v>
      </c>
      <c r="N27" s="1083">
        <v>0</v>
      </c>
      <c r="O27" s="1083">
        <v>0</v>
      </c>
      <c r="P27" s="1083">
        <v>0</v>
      </c>
      <c r="Q27" s="1083">
        <f t="shared" si="1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20.100000000000001" customHeight="1">
      <c r="A28" s="1081" t="s">
        <v>2051</v>
      </c>
      <c r="B28" s="1080" t="s">
        <v>2052</v>
      </c>
      <c r="C28" s="1080"/>
      <c r="D28" s="1081" t="s">
        <v>2053</v>
      </c>
      <c r="E28" s="1082"/>
      <c r="F28" s="1080"/>
      <c r="G28" s="1080"/>
      <c r="H28" s="1080"/>
      <c r="I28" s="1083">
        <v>0</v>
      </c>
      <c r="J28" s="1083">
        <v>0</v>
      </c>
      <c r="K28" s="1083">
        <v>0</v>
      </c>
      <c r="L28" s="1083">
        <v>0</v>
      </c>
      <c r="M28" s="1083">
        <f t="shared" si="0"/>
        <v>0</v>
      </c>
      <c r="N28" s="1083">
        <v>0</v>
      </c>
      <c r="O28" s="1083">
        <v>0</v>
      </c>
      <c r="P28" s="1083">
        <v>0</v>
      </c>
      <c r="Q28" s="1083">
        <f t="shared" si="1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20.100000000000001" customHeight="1">
      <c r="A29" s="1081" t="s">
        <v>2054</v>
      </c>
      <c r="B29" s="1080"/>
      <c r="C29" s="1080"/>
      <c r="D29" s="1081"/>
      <c r="E29" s="1082"/>
      <c r="F29" s="1080"/>
      <c r="G29" s="1080"/>
      <c r="H29" s="1080"/>
      <c r="I29" s="1083">
        <v>0</v>
      </c>
      <c r="J29" s="1083">
        <v>0</v>
      </c>
      <c r="K29" s="1083">
        <v>0</v>
      </c>
      <c r="L29" s="1083">
        <v>0</v>
      </c>
      <c r="M29" s="1083">
        <f t="shared" si="0"/>
        <v>0</v>
      </c>
      <c r="N29" s="1083">
        <v>0</v>
      </c>
      <c r="O29" s="1083">
        <v>0</v>
      </c>
      <c r="P29" s="1083">
        <v>0</v>
      </c>
      <c r="Q29" s="1083">
        <f t="shared" si="1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20.100000000000001" customHeight="1">
      <c r="A30" s="1081" t="s">
        <v>2055</v>
      </c>
      <c r="B30" s="1080"/>
      <c r="C30" s="1080"/>
      <c r="D30" s="1081"/>
      <c r="E30" s="1082"/>
      <c r="F30" s="1080"/>
      <c r="G30" s="1080"/>
      <c r="H30" s="1080"/>
      <c r="I30" s="1083">
        <v>0</v>
      </c>
      <c r="J30" s="1083">
        <v>0</v>
      </c>
      <c r="K30" s="1083">
        <v>0</v>
      </c>
      <c r="L30" s="1083">
        <v>0</v>
      </c>
      <c r="M30" s="1083">
        <f t="shared" si="0"/>
        <v>0</v>
      </c>
      <c r="N30" s="1083">
        <v>0</v>
      </c>
      <c r="O30" s="1083">
        <v>0</v>
      </c>
      <c r="P30" s="1083">
        <v>0</v>
      </c>
      <c r="Q30" s="1083">
        <f t="shared" si="1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20.100000000000001" customHeight="1">
      <c r="A31" s="1081" t="s">
        <v>2056</v>
      </c>
      <c r="B31" s="1080"/>
      <c r="C31" s="1080"/>
      <c r="D31" s="1081"/>
      <c r="E31" s="1082"/>
      <c r="F31" s="1080"/>
      <c r="G31" s="1080"/>
      <c r="H31" s="1080"/>
      <c r="I31" s="1083">
        <v>0</v>
      </c>
      <c r="J31" s="1083">
        <v>0</v>
      </c>
      <c r="K31" s="1083">
        <v>0</v>
      </c>
      <c r="L31" s="1083">
        <v>0</v>
      </c>
      <c r="M31" s="1083">
        <f t="shared" si="0"/>
        <v>0</v>
      </c>
      <c r="N31" s="1083">
        <v>0</v>
      </c>
      <c r="O31" s="1083">
        <v>0</v>
      </c>
      <c r="P31" s="1083">
        <v>0</v>
      </c>
      <c r="Q31" s="1083">
        <f t="shared" si="1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20.100000000000001" customHeight="1">
      <c r="A32" s="1081" t="s">
        <v>2057</v>
      </c>
      <c r="B32" s="1080"/>
      <c r="C32" s="1080"/>
      <c r="D32" s="1081"/>
      <c r="E32" s="1082"/>
      <c r="F32" s="1080"/>
      <c r="G32" s="1080"/>
      <c r="H32" s="1080"/>
      <c r="I32" s="1083">
        <v>0</v>
      </c>
      <c r="J32" s="1083">
        <v>0</v>
      </c>
      <c r="K32" s="1083">
        <v>0</v>
      </c>
      <c r="L32" s="1083">
        <v>0</v>
      </c>
      <c r="M32" s="1083">
        <f t="shared" si="0"/>
        <v>0</v>
      </c>
      <c r="N32" s="1083">
        <v>0</v>
      </c>
      <c r="O32" s="1083">
        <v>0</v>
      </c>
      <c r="P32" s="1083">
        <v>0</v>
      </c>
      <c r="Q32" s="1083">
        <f t="shared" si="1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20.100000000000001" customHeight="1">
      <c r="A33" s="1081" t="s">
        <v>2058</v>
      </c>
      <c r="B33" s="1080"/>
      <c r="C33" s="1080"/>
      <c r="D33" s="1081"/>
      <c r="E33" s="1082"/>
      <c r="F33" s="1080"/>
      <c r="G33" s="1080"/>
      <c r="H33" s="1080"/>
      <c r="I33" s="1083">
        <v>0</v>
      </c>
      <c r="J33" s="1083">
        <v>0</v>
      </c>
      <c r="K33" s="1083">
        <v>0</v>
      </c>
      <c r="L33" s="1083">
        <v>0</v>
      </c>
      <c r="M33" s="1083">
        <f t="shared" si="0"/>
        <v>0</v>
      </c>
      <c r="N33" s="1083">
        <v>0</v>
      </c>
      <c r="O33" s="1083">
        <v>0</v>
      </c>
      <c r="P33" s="1083">
        <v>0</v>
      </c>
      <c r="Q33" s="1083">
        <f t="shared" si="1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20.100000000000001" customHeight="1">
      <c r="A34" s="1081" t="s">
        <v>2059</v>
      </c>
      <c r="B34" s="1080"/>
      <c r="C34" s="1080"/>
      <c r="D34" s="1081"/>
      <c r="E34" s="1082"/>
      <c r="F34" s="1080"/>
      <c r="G34" s="1080"/>
      <c r="H34" s="1080"/>
      <c r="I34" s="1083">
        <v>0</v>
      </c>
      <c r="J34" s="1083">
        <v>0</v>
      </c>
      <c r="K34" s="1083">
        <v>0</v>
      </c>
      <c r="L34" s="1083">
        <v>0</v>
      </c>
      <c r="M34" s="1083">
        <f t="shared" si="0"/>
        <v>0</v>
      </c>
      <c r="N34" s="1083">
        <v>0</v>
      </c>
      <c r="O34" s="1083">
        <v>0</v>
      </c>
      <c r="P34" s="1083">
        <v>0</v>
      </c>
      <c r="Q34" s="1083">
        <f t="shared" si="1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571"/>
      <c r="AE34" s="571"/>
      <c r="AF34" s="571"/>
      <c r="AG34" s="571"/>
      <c r="AH34" s="571">
        <f>SUM(AH15:AH33)</f>
        <v>0</v>
      </c>
      <c r="AI34" s="571"/>
    </row>
    <row r="35" spans="1:35" ht="20.100000000000001" customHeight="1">
      <c r="A35" s="1046" t="s">
        <v>2060</v>
      </c>
      <c r="B35" s="88" t="s">
        <v>2061</v>
      </c>
      <c r="C35" s="1080"/>
      <c r="D35" s="1081" t="s">
        <v>2062</v>
      </c>
      <c r="E35" s="1082"/>
      <c r="F35" s="1080"/>
      <c r="G35" s="1080"/>
      <c r="H35" s="1080"/>
      <c r="I35" s="1083">
        <v>0</v>
      </c>
      <c r="J35" s="1083">
        <v>0</v>
      </c>
      <c r="K35" s="1083">
        <v>0</v>
      </c>
      <c r="L35" s="1083">
        <v>0</v>
      </c>
      <c r="M35" s="1083">
        <f t="shared" si="0"/>
        <v>0</v>
      </c>
      <c r="N35" s="1083">
        <v>0</v>
      </c>
      <c r="O35" s="1083">
        <v>0</v>
      </c>
      <c r="P35" s="1083">
        <v>0</v>
      </c>
      <c r="Q35" s="1083">
        <f t="shared" si="1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3"/>
      <c r="AE35" s="573"/>
      <c r="AF35" s="573"/>
      <c r="AG35" s="573"/>
      <c r="AH35" s="573"/>
      <c r="AI35" s="573"/>
    </row>
    <row r="36" spans="1:35" ht="20.100000000000001" customHeight="1">
      <c r="A36" s="1046"/>
      <c r="B36" s="88"/>
      <c r="C36" s="1080"/>
      <c r="D36" s="1081"/>
      <c r="E36" s="1082"/>
      <c r="F36" s="1080"/>
      <c r="G36" s="1080"/>
      <c r="H36" s="1080"/>
      <c r="I36" s="1083"/>
      <c r="J36" s="1083"/>
      <c r="K36" s="1083"/>
      <c r="L36" s="1083"/>
      <c r="M36" s="1083"/>
      <c r="N36" s="1083"/>
      <c r="O36" s="1083"/>
      <c r="P36" s="1083"/>
      <c r="Q36" s="1083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3"/>
      <c r="AE36" s="573"/>
      <c r="AF36" s="573"/>
      <c r="AG36" s="573"/>
      <c r="AH36" s="573"/>
      <c r="AI36" s="573"/>
    </row>
    <row r="37" spans="1:35" ht="20.100000000000001" customHeight="1">
      <c r="A37" s="1046"/>
      <c r="B37" s="88"/>
      <c r="C37" s="1080"/>
      <c r="D37" s="1081"/>
      <c r="E37" s="1082"/>
      <c r="F37" s="1080"/>
      <c r="G37" s="1080"/>
      <c r="H37" s="1080"/>
      <c r="I37" s="1083"/>
      <c r="J37" s="1083"/>
      <c r="K37" s="1083"/>
      <c r="L37" s="1083"/>
      <c r="M37" s="1083"/>
      <c r="N37" s="1083"/>
      <c r="O37" s="1083"/>
      <c r="P37" s="1083"/>
      <c r="Q37" s="1083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573"/>
      <c r="AE37" s="573"/>
      <c r="AF37" s="573"/>
      <c r="AG37" s="573"/>
      <c r="AH37" s="573"/>
      <c r="AI37" s="573"/>
    </row>
    <row r="38" spans="1:35" ht="20.100000000000001" customHeight="1">
      <c r="A38" s="1046"/>
      <c r="B38" s="88"/>
      <c r="C38" s="1080"/>
      <c r="D38" s="1081"/>
      <c r="E38" s="1082"/>
      <c r="F38" s="1080"/>
      <c r="G38" s="1080"/>
      <c r="H38" s="1080"/>
      <c r="I38" s="1083"/>
      <c r="J38" s="1083"/>
      <c r="K38" s="1083"/>
      <c r="L38" s="1083"/>
      <c r="M38" s="1083"/>
      <c r="N38" s="1083"/>
      <c r="O38" s="1083"/>
      <c r="P38" s="1083"/>
      <c r="Q38" s="1083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573"/>
      <c r="AE38" s="573"/>
      <c r="AF38" s="573"/>
      <c r="AG38" s="573"/>
      <c r="AH38" s="573"/>
      <c r="AI38" s="573"/>
    </row>
    <row r="39" spans="1:35" ht="20.100000000000001" customHeight="1">
      <c r="A39" s="1046"/>
      <c r="B39" s="88"/>
      <c r="C39" s="1080"/>
      <c r="D39" s="1081"/>
      <c r="E39" s="1082"/>
      <c r="F39" s="1080"/>
      <c r="G39" s="1080"/>
      <c r="H39" s="1080"/>
      <c r="I39" s="1083"/>
      <c r="J39" s="1083"/>
      <c r="K39" s="1083"/>
      <c r="L39" s="1083"/>
      <c r="M39" s="1083"/>
      <c r="N39" s="1083"/>
      <c r="O39" s="1083"/>
      <c r="P39" s="1083"/>
      <c r="Q39" s="1083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573"/>
      <c r="AE39" s="573"/>
      <c r="AF39" s="573"/>
      <c r="AG39" s="573"/>
      <c r="AH39" s="573"/>
      <c r="AI39" s="573"/>
    </row>
    <row r="40" spans="1:35" ht="20.100000000000001" customHeight="1">
      <c r="A40" s="1046"/>
      <c r="B40" s="88"/>
      <c r="C40" s="1080"/>
      <c r="D40" s="1081"/>
      <c r="E40" s="1082"/>
      <c r="F40" s="1080"/>
      <c r="G40" s="1080"/>
      <c r="H40" s="1080"/>
      <c r="I40" s="1083"/>
      <c r="J40" s="1083"/>
      <c r="K40" s="1083"/>
      <c r="L40" s="1083"/>
      <c r="M40" s="1083"/>
      <c r="N40" s="1083"/>
      <c r="O40" s="1083"/>
      <c r="P40" s="1083"/>
      <c r="Q40" s="1083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573"/>
      <c r="AE40" s="573"/>
      <c r="AF40" s="573"/>
      <c r="AG40" s="573"/>
      <c r="AH40" s="573"/>
      <c r="AI40" s="573"/>
    </row>
    <row r="41" spans="1:35" ht="20.100000000000001" customHeight="1">
      <c r="A41" s="1046"/>
      <c r="B41" s="88"/>
      <c r="C41" s="1080"/>
      <c r="D41" s="1081"/>
      <c r="E41" s="1082"/>
      <c r="F41" s="1080"/>
      <c r="G41" s="1080"/>
      <c r="H41" s="1080"/>
      <c r="I41" s="1083"/>
      <c r="J41" s="1083"/>
      <c r="K41" s="1083"/>
      <c r="L41" s="1083"/>
      <c r="M41" s="1083"/>
      <c r="N41" s="1083"/>
      <c r="O41" s="1083"/>
      <c r="P41" s="1083"/>
      <c r="Q41" s="1083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573"/>
      <c r="AE41" s="573"/>
      <c r="AF41" s="573"/>
      <c r="AG41" s="573"/>
      <c r="AH41" s="573"/>
      <c r="AI41" s="573"/>
    </row>
    <row r="42" spans="1:35" ht="20.100000000000001" customHeight="1">
      <c r="A42" s="1046"/>
      <c r="B42" s="88"/>
      <c r="C42" s="1080"/>
      <c r="D42" s="1081"/>
      <c r="E42" s="1082"/>
      <c r="F42" s="1080"/>
      <c r="G42" s="1080"/>
      <c r="H42" s="1080"/>
      <c r="I42" s="1083"/>
      <c r="J42" s="1083"/>
      <c r="K42" s="1083"/>
      <c r="L42" s="1083"/>
      <c r="M42" s="1083"/>
      <c r="N42" s="1083"/>
      <c r="O42" s="1083"/>
      <c r="P42" s="1083"/>
      <c r="Q42" s="1083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573"/>
      <c r="AE42" s="573"/>
      <c r="AF42" s="573"/>
      <c r="AG42" s="573"/>
      <c r="AH42" s="573"/>
      <c r="AI42" s="573"/>
    </row>
    <row r="43" spans="1:35" ht="20.100000000000001" customHeight="1">
      <c r="A43" s="1046"/>
      <c r="B43" s="88"/>
      <c r="C43" s="1080"/>
      <c r="D43" s="1081"/>
      <c r="E43" s="1082"/>
      <c r="F43" s="1080"/>
      <c r="G43" s="1080"/>
      <c r="H43" s="1080"/>
      <c r="I43" s="1083"/>
      <c r="J43" s="1083"/>
      <c r="K43" s="1083"/>
      <c r="L43" s="1083"/>
      <c r="M43" s="1083"/>
      <c r="N43" s="1083"/>
      <c r="O43" s="1083"/>
      <c r="P43" s="1083"/>
      <c r="Q43" s="1083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573"/>
      <c r="AE43" s="573"/>
      <c r="AF43" s="573"/>
      <c r="AG43" s="573"/>
      <c r="AH43" s="573"/>
      <c r="AI43" s="573"/>
    </row>
    <row r="44" spans="1:35" ht="20.100000000000001" customHeight="1">
      <c r="A44" s="1046"/>
      <c r="B44" s="88"/>
      <c r="C44" s="1080"/>
      <c r="D44" s="1081"/>
      <c r="E44" s="1082"/>
      <c r="F44" s="1080"/>
      <c r="G44" s="1080"/>
      <c r="H44" s="1080"/>
      <c r="I44" s="1083"/>
      <c r="J44" s="1083"/>
      <c r="K44" s="1083"/>
      <c r="L44" s="1083"/>
      <c r="M44" s="1083"/>
      <c r="N44" s="1083"/>
      <c r="O44" s="1083"/>
      <c r="P44" s="1083"/>
      <c r="Q44" s="1083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573"/>
      <c r="AE44" s="573"/>
      <c r="AF44" s="573"/>
      <c r="AG44" s="573"/>
      <c r="AH44" s="573"/>
      <c r="AI44" s="573"/>
    </row>
    <row r="45" spans="1:35" ht="20.100000000000001" customHeight="1">
      <c r="A45" s="1046"/>
      <c r="B45" s="88"/>
      <c r="C45" s="1080"/>
      <c r="D45" s="1081"/>
      <c r="E45" s="1082"/>
      <c r="F45" s="1080"/>
      <c r="G45" s="1080"/>
      <c r="H45" s="1080"/>
      <c r="I45" s="1083"/>
      <c r="J45" s="1083"/>
      <c r="K45" s="1083"/>
      <c r="L45" s="1083"/>
      <c r="M45" s="1083"/>
      <c r="N45" s="1083"/>
      <c r="O45" s="1083"/>
      <c r="P45" s="1083"/>
      <c r="Q45" s="1083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573"/>
      <c r="AE45" s="573"/>
      <c r="AF45" s="573"/>
      <c r="AG45" s="573"/>
      <c r="AH45" s="573"/>
      <c r="AI45" s="573"/>
    </row>
    <row r="46" spans="1:35" ht="20.100000000000001" customHeight="1">
      <c r="A46" s="2050" t="s">
        <v>934</v>
      </c>
      <c r="B46" s="2050"/>
      <c r="C46" s="2050"/>
      <c r="D46" s="2050"/>
      <c r="E46" s="1082">
        <f>Q46</f>
        <v>0</v>
      </c>
      <c r="F46" s="1080"/>
      <c r="G46" s="1089">
        <f>SUM(G15:G35)</f>
        <v>0</v>
      </c>
      <c r="H46" s="1089">
        <f>SUM(H15:H35)</f>
        <v>0</v>
      </c>
      <c r="I46" s="1089">
        <f>SUM(I15:I35)</f>
        <v>0</v>
      </c>
      <c r="J46" s="1089">
        <f t="shared" ref="J46:Q46" si="2">SUM(J15:J35)</f>
        <v>0</v>
      </c>
      <c r="K46" s="1089">
        <f t="shared" si="2"/>
        <v>0</v>
      </c>
      <c r="L46" s="1089">
        <f t="shared" si="2"/>
        <v>0</v>
      </c>
      <c r="M46" s="1089">
        <f t="shared" si="2"/>
        <v>0</v>
      </c>
      <c r="N46" s="1089">
        <f t="shared" si="2"/>
        <v>0</v>
      </c>
      <c r="O46" s="1089">
        <f t="shared" si="2"/>
        <v>0</v>
      </c>
      <c r="P46" s="1089">
        <f t="shared" si="2"/>
        <v>0</v>
      </c>
      <c r="Q46" s="1089">
        <f t="shared" si="2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</row>
    <row r="47" spans="1:35" ht="20.100000000000001" customHeight="1">
      <c r="AD47" s="62"/>
      <c r="AE47" s="62"/>
      <c r="AF47" s="62"/>
      <c r="AG47" s="62"/>
      <c r="AH47" s="62"/>
      <c r="AI47" s="62"/>
    </row>
    <row r="48" spans="1:35" s="62" customFormat="1" ht="17.25">
      <c r="A48" s="581" t="s">
        <v>818</v>
      </c>
      <c r="B48" s="1952" t="s">
        <v>779</v>
      </c>
      <c r="C48" s="1952"/>
      <c r="D48" s="1952"/>
      <c r="F48" s="348"/>
      <c r="I48" s="348" t="s">
        <v>780</v>
      </c>
      <c r="J48" s="581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</row>
    <row r="49" spans="1:35" s="62" customFormat="1" ht="17.25">
      <c r="A49" s="349" t="s">
        <v>4798</v>
      </c>
      <c r="B49" s="349"/>
      <c r="C49" s="349"/>
      <c r="E49" s="583" t="s">
        <v>3357</v>
      </c>
      <c r="F49" s="348"/>
      <c r="J49" s="348" t="s">
        <v>3354</v>
      </c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143"/>
      <c r="AE49" s="143"/>
      <c r="AF49" s="143"/>
      <c r="AG49" s="143"/>
      <c r="AH49" s="143"/>
      <c r="AI49" s="143"/>
    </row>
    <row r="50" spans="1:35" s="62" customFormat="1" ht="17.25">
      <c r="A50" s="349" t="s">
        <v>4799</v>
      </c>
      <c r="B50" s="349"/>
      <c r="C50" s="349"/>
      <c r="E50" s="348" t="s">
        <v>3353</v>
      </c>
      <c r="F50" s="348"/>
      <c r="K50" s="348" t="s">
        <v>2566</v>
      </c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380"/>
      <c r="AE50" s="380"/>
      <c r="AF50" s="380"/>
      <c r="AG50" s="380"/>
      <c r="AH50" s="380"/>
      <c r="AI50" s="380"/>
    </row>
    <row r="51" spans="1:35" s="143" customFormat="1" ht="15.75" customHeight="1">
      <c r="C51" s="584"/>
      <c r="E51" s="585" t="s">
        <v>3356</v>
      </c>
      <c r="F51" s="584"/>
      <c r="I51" s="584"/>
      <c r="K51" s="585" t="s">
        <v>3355</v>
      </c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380"/>
      <c r="AE51" s="380"/>
      <c r="AF51" s="380"/>
      <c r="AG51" s="380"/>
      <c r="AH51" s="380"/>
      <c r="AI51" s="380"/>
    </row>
    <row r="52" spans="1:35" s="1052" customFormat="1" ht="17.25">
      <c r="A52" s="1069"/>
      <c r="B52" s="1070"/>
      <c r="C52" s="1070"/>
      <c r="D52" s="1070"/>
      <c r="E52" s="1070"/>
      <c r="F52" s="1070"/>
      <c r="G52" s="1070"/>
      <c r="H52" s="1070"/>
      <c r="I52" s="1071"/>
      <c r="K52" s="1071"/>
      <c r="L52" s="1071"/>
      <c r="M52" s="1071"/>
      <c r="N52" s="1071"/>
      <c r="O52" s="1071"/>
      <c r="P52" s="1071"/>
      <c r="Q52" s="1071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380"/>
      <c r="AE52" s="380"/>
      <c r="AF52" s="380"/>
      <c r="AG52" s="380"/>
      <c r="AH52" s="380"/>
      <c r="AI52" s="380"/>
    </row>
    <row r="53" spans="1:35" ht="26.25" customHeight="1"/>
  </sheetData>
  <mergeCells count="6">
    <mergeCell ref="AD13:AI13"/>
    <mergeCell ref="B13:C13"/>
    <mergeCell ref="A46:D46"/>
    <mergeCell ref="A1:Q1"/>
    <mergeCell ref="B48:D48"/>
    <mergeCell ref="R13:AC13"/>
  </mergeCells>
  <pageMargins left="0.72916666666666663" right="0.23622047244094491" top="0.4375" bottom="0.39370078740157483" header="0.31496062992125984" footer="0.31496062992125984"/>
  <pageSetup paperSize="9" orientation="landscape" horizontalDpi="4294967293" verticalDpi="360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FF00"/>
  </sheetPr>
  <dimension ref="A1:AI53"/>
  <sheetViews>
    <sheetView view="pageLayout" topLeftCell="A35" zoomScale="110" zoomScalePageLayoutView="110" workbookViewId="0">
      <selection activeCell="Q17" sqref="Q17:Q47"/>
    </sheetView>
  </sheetViews>
  <sheetFormatPr defaultRowHeight="18.75" customHeight="1"/>
  <cols>
    <col min="1" max="1" width="33.125" style="256" customWidth="1"/>
    <col min="2" max="3" width="34" style="256" hidden="1" customWidth="1"/>
    <col min="4" max="4" width="9.125" style="256" customWidth="1"/>
    <col min="5" max="5" width="21.625" style="256" customWidth="1"/>
    <col min="6" max="6" width="7" style="256" customWidth="1"/>
    <col min="7" max="7" width="5.75" style="256" customWidth="1"/>
    <col min="8" max="8" width="4.375" style="256" customWidth="1"/>
    <col min="9" max="9" width="4.75" style="256" customWidth="1"/>
    <col min="10" max="10" width="5.25" style="256" customWidth="1"/>
    <col min="11" max="11" width="6.25" style="254" customWidth="1"/>
    <col min="12" max="12" width="4.5" style="256" customWidth="1"/>
    <col min="13" max="13" width="3" style="256" customWidth="1"/>
    <col min="14" max="14" width="6.25" style="256" customWidth="1"/>
    <col min="15" max="15" width="5.125" style="256" customWidth="1"/>
    <col min="16" max="16" width="4.75" style="256" customWidth="1"/>
    <col min="17" max="17" width="6.2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35" s="1052" customFormat="1" ht="17.25">
      <c r="A1" s="2049" t="s">
        <v>822</v>
      </c>
      <c r="B1" s="2049"/>
      <c r="C1" s="2049"/>
      <c r="D1" s="2049"/>
      <c r="E1" s="2049"/>
      <c r="F1" s="2049"/>
      <c r="G1" s="2049"/>
      <c r="H1" s="2049"/>
      <c r="I1" s="2049"/>
      <c r="J1" s="2049"/>
      <c r="K1" s="2049"/>
      <c r="L1" s="2049"/>
      <c r="M1" s="2049"/>
      <c r="N1" s="2049"/>
      <c r="O1" s="2049"/>
      <c r="P1" s="2049"/>
      <c r="Q1" s="2049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ht="18.75" customHeight="1">
      <c r="A2" s="927" t="s">
        <v>0</v>
      </c>
      <c r="C2" s="951"/>
      <c r="D2" s="241" t="s">
        <v>228</v>
      </c>
      <c r="E2" s="239"/>
      <c r="F2" s="242"/>
      <c r="G2" s="242"/>
      <c r="H2" s="242"/>
      <c r="AD2" s="81"/>
      <c r="AE2" s="81"/>
      <c r="AF2" s="81"/>
      <c r="AG2" s="81"/>
      <c r="AH2" s="81"/>
      <c r="AI2" s="81"/>
    </row>
    <row r="3" spans="1:35" ht="18.75" customHeight="1">
      <c r="A3" s="927" t="s">
        <v>2</v>
      </c>
      <c r="C3" s="952"/>
      <c r="D3" s="241" t="s">
        <v>416</v>
      </c>
      <c r="E3" s="239"/>
      <c r="F3" s="242"/>
      <c r="G3" s="242"/>
      <c r="H3" s="242"/>
      <c r="AD3" s="81"/>
      <c r="AE3" s="81"/>
      <c r="AF3" s="81"/>
      <c r="AG3" s="81"/>
      <c r="AH3" s="81"/>
      <c r="AI3" s="81"/>
    </row>
    <row r="4" spans="1:35" ht="18.75" customHeight="1">
      <c r="A4" s="927" t="s">
        <v>4</v>
      </c>
      <c r="D4" s="256" t="s">
        <v>417</v>
      </c>
      <c r="F4" s="242"/>
      <c r="G4" s="242"/>
      <c r="H4" s="242"/>
      <c r="AD4" s="81"/>
      <c r="AE4" s="81"/>
      <c r="AF4" s="81"/>
      <c r="AG4" s="81"/>
      <c r="AH4" s="81"/>
      <c r="AI4" s="81"/>
    </row>
    <row r="5" spans="1:35" ht="18.75" customHeight="1">
      <c r="A5" s="927" t="s">
        <v>7</v>
      </c>
      <c r="C5" s="952"/>
      <c r="D5" s="762" t="s">
        <v>418</v>
      </c>
      <c r="E5" s="239"/>
      <c r="F5" s="242"/>
      <c r="G5" s="242"/>
      <c r="H5" s="242"/>
      <c r="AD5" s="549"/>
      <c r="AE5" s="549"/>
      <c r="AF5" s="549"/>
      <c r="AG5" s="549"/>
      <c r="AH5" s="549"/>
      <c r="AI5" s="549"/>
    </row>
    <row r="6" spans="1:35" ht="18.75" customHeight="1">
      <c r="A6" s="929" t="s">
        <v>9</v>
      </c>
      <c r="C6" s="951"/>
      <c r="D6" s="1057" t="s">
        <v>17</v>
      </c>
      <c r="E6" s="238" t="s">
        <v>419</v>
      </c>
      <c r="F6" s="242"/>
      <c r="G6" s="242"/>
      <c r="H6" s="242"/>
      <c r="AD6" s="549"/>
      <c r="AE6" s="549"/>
      <c r="AF6" s="549"/>
      <c r="AG6" s="549"/>
      <c r="AH6" s="549"/>
      <c r="AI6" s="549"/>
    </row>
    <row r="7" spans="1:35" ht="18.75" customHeight="1">
      <c r="A7" s="929"/>
      <c r="C7" s="951"/>
      <c r="D7" s="146"/>
      <c r="E7" s="238" t="s">
        <v>420</v>
      </c>
      <c r="F7" s="242"/>
      <c r="G7" s="242"/>
      <c r="H7" s="242"/>
      <c r="AD7" s="549"/>
      <c r="AE7" s="549"/>
      <c r="AF7" s="549"/>
      <c r="AG7" s="549"/>
      <c r="AH7" s="549"/>
      <c r="AI7" s="549"/>
    </row>
    <row r="8" spans="1:35" ht="18.75" customHeight="1">
      <c r="A8" s="929"/>
      <c r="C8" s="951"/>
      <c r="D8" s="146"/>
      <c r="E8" s="238" t="s">
        <v>452</v>
      </c>
      <c r="F8" s="242"/>
      <c r="G8" s="242"/>
      <c r="H8" s="242"/>
      <c r="AD8" s="549"/>
      <c r="AE8" s="549"/>
      <c r="AF8" s="549"/>
      <c r="AG8" s="549"/>
      <c r="AH8" s="549"/>
      <c r="AI8" s="549"/>
    </row>
    <row r="9" spans="1:35" ht="18.75" customHeight="1">
      <c r="A9" s="929"/>
      <c r="C9" s="951"/>
      <c r="D9" s="146"/>
      <c r="E9" s="238" t="s">
        <v>444</v>
      </c>
      <c r="F9" s="242"/>
      <c r="G9" s="242"/>
      <c r="H9" s="242"/>
      <c r="AD9" s="549"/>
      <c r="AE9" s="549"/>
      <c r="AF9" s="549"/>
      <c r="AG9" s="549"/>
      <c r="AH9" s="549"/>
      <c r="AI9" s="549"/>
    </row>
    <row r="10" spans="1:35" ht="18.75" customHeight="1">
      <c r="A10" s="929"/>
      <c r="C10" s="951"/>
      <c r="D10" s="146"/>
      <c r="E10" s="238" t="s">
        <v>453</v>
      </c>
      <c r="F10" s="242"/>
      <c r="G10" s="242"/>
      <c r="H10" s="242"/>
      <c r="AD10" s="549"/>
      <c r="AE10" s="549"/>
      <c r="AF10" s="549"/>
      <c r="AG10" s="549"/>
      <c r="AH10" s="549"/>
      <c r="AI10" s="549"/>
    </row>
    <row r="11" spans="1:35" ht="18.75" customHeight="1">
      <c r="A11" s="929"/>
      <c r="C11" s="951"/>
      <c r="D11" s="1057" t="s">
        <v>18</v>
      </c>
      <c r="E11" s="238" t="s">
        <v>429</v>
      </c>
      <c r="F11" s="242"/>
      <c r="G11" s="242"/>
      <c r="H11" s="242"/>
      <c r="AD11" s="549"/>
      <c r="AE11" s="549"/>
      <c r="AF11" s="549"/>
      <c r="AG11" s="549"/>
      <c r="AH11" s="549"/>
      <c r="AI11" s="549"/>
    </row>
    <row r="12" spans="1:35" ht="18.75" customHeight="1">
      <c r="A12" s="1110"/>
      <c r="C12" s="951"/>
      <c r="E12" s="238" t="s">
        <v>439</v>
      </c>
      <c r="F12" s="242"/>
      <c r="G12" s="242"/>
      <c r="H12" s="242"/>
    </row>
    <row r="13" spans="1:35" ht="18.75" customHeight="1">
      <c r="A13" s="927" t="s">
        <v>11</v>
      </c>
      <c r="C13" s="952"/>
      <c r="D13" s="1111" t="s">
        <v>2608</v>
      </c>
      <c r="E13" s="239"/>
      <c r="F13" s="972"/>
      <c r="G13" s="972"/>
      <c r="H13" s="972"/>
    </row>
    <row r="14" spans="1:35" ht="18.75" customHeight="1">
      <c r="A14" s="2010" t="s">
        <v>12</v>
      </c>
      <c r="B14" s="1972" t="s">
        <v>13</v>
      </c>
      <c r="C14" s="1972"/>
      <c r="D14" s="2011" t="s">
        <v>14</v>
      </c>
      <c r="E14" s="1972" t="s">
        <v>15</v>
      </c>
      <c r="F14" s="1976" t="s">
        <v>16</v>
      </c>
      <c r="G14" s="1963" t="s">
        <v>959</v>
      </c>
      <c r="H14" s="1963"/>
      <c r="I14" s="1963"/>
      <c r="J14" s="1963"/>
      <c r="K14" s="1963"/>
      <c r="L14" s="1963"/>
      <c r="M14" s="1963"/>
      <c r="N14" s="1963"/>
      <c r="O14" s="1963"/>
      <c r="P14" s="1963"/>
      <c r="Q14" s="1963"/>
      <c r="R14" s="2060" t="s">
        <v>3361</v>
      </c>
      <c r="S14" s="1960"/>
      <c r="T14" s="1960"/>
      <c r="U14" s="1960"/>
      <c r="V14" s="1960"/>
      <c r="W14" s="1960"/>
      <c r="X14" s="1960"/>
      <c r="Y14" s="1960"/>
      <c r="Z14" s="1960"/>
      <c r="AA14" s="1960"/>
      <c r="AB14" s="1960"/>
      <c r="AC14" s="1960"/>
      <c r="AD14" s="1936" t="s">
        <v>1934</v>
      </c>
      <c r="AE14" s="1936"/>
      <c r="AF14" s="1936"/>
      <c r="AG14" s="1936"/>
      <c r="AH14" s="1936"/>
      <c r="AI14" s="1936"/>
    </row>
    <row r="15" spans="1:35" ht="18.75" customHeight="1">
      <c r="A15" s="1946"/>
      <c r="B15" s="465" t="s">
        <v>17</v>
      </c>
      <c r="C15" s="465" t="s">
        <v>18</v>
      </c>
      <c r="D15" s="2012"/>
      <c r="E15" s="1972"/>
      <c r="F15" s="1977"/>
      <c r="G15" s="563" t="s">
        <v>3567</v>
      </c>
      <c r="H15" s="151" t="s">
        <v>997</v>
      </c>
      <c r="I15" s="151" t="s">
        <v>3284</v>
      </c>
      <c r="J15" s="152" t="s">
        <v>998</v>
      </c>
      <c r="K15" s="332" t="s">
        <v>3285</v>
      </c>
      <c r="L15" s="152" t="s">
        <v>960</v>
      </c>
      <c r="M15" s="152" t="s">
        <v>961</v>
      </c>
      <c r="N15" s="152" t="s">
        <v>22</v>
      </c>
      <c r="O15" s="152" t="s">
        <v>501</v>
      </c>
      <c r="P15" s="153" t="s">
        <v>1933</v>
      </c>
      <c r="Q15" s="152" t="s">
        <v>872</v>
      </c>
      <c r="R15" s="1112" t="s">
        <v>434</v>
      </c>
      <c r="S15" s="565" t="s">
        <v>437</v>
      </c>
      <c r="T15" s="565" t="s">
        <v>3358</v>
      </c>
      <c r="U15" s="566" t="s">
        <v>1249</v>
      </c>
      <c r="V15" s="566" t="s">
        <v>3359</v>
      </c>
      <c r="W15" s="566" t="s">
        <v>440</v>
      </c>
      <c r="X15" s="566" t="s">
        <v>447</v>
      </c>
      <c r="Y15" s="567" t="s">
        <v>449</v>
      </c>
      <c r="Z15" s="567" t="s">
        <v>442</v>
      </c>
      <c r="AA15" s="567" t="s">
        <v>443</v>
      </c>
      <c r="AB15" s="567" t="s">
        <v>428</v>
      </c>
      <c r="AC15" s="567" t="s">
        <v>3360</v>
      </c>
      <c r="AD15" s="566" t="s">
        <v>2560</v>
      </c>
      <c r="AE15" s="566" t="s">
        <v>2561</v>
      </c>
      <c r="AF15" s="566" t="s">
        <v>2562</v>
      </c>
      <c r="AG15" s="566" t="s">
        <v>2563</v>
      </c>
      <c r="AH15" s="564" t="s">
        <v>872</v>
      </c>
      <c r="AI15" s="565" t="s">
        <v>1935</v>
      </c>
    </row>
    <row r="16" spans="1:35" s="254" customFormat="1" ht="18.95" customHeight="1">
      <c r="A16" s="1113" t="s">
        <v>421</v>
      </c>
      <c r="B16" s="251"/>
      <c r="C16" s="251"/>
      <c r="D16" s="252"/>
      <c r="E16" s="251"/>
      <c r="F16" s="251"/>
      <c r="G16" s="88"/>
      <c r="H16" s="88"/>
      <c r="I16" s="88"/>
      <c r="J16" s="88"/>
      <c r="K16" s="88"/>
      <c r="L16" s="88"/>
      <c r="M16" s="88"/>
      <c r="N16" s="88"/>
      <c r="O16" s="88"/>
      <c r="P16" s="257"/>
      <c r="Q16" s="257"/>
    </row>
    <row r="17" spans="1:35" ht="18.95" customHeight="1">
      <c r="A17" s="154" t="s">
        <v>422</v>
      </c>
      <c r="B17" s="154" t="s">
        <v>423</v>
      </c>
      <c r="C17" s="154" t="s">
        <v>423</v>
      </c>
      <c r="D17" s="139" t="s">
        <v>424</v>
      </c>
      <c r="E17" s="154"/>
      <c r="F17" s="154" t="s">
        <v>435</v>
      </c>
      <c r="G17" s="154">
        <v>0</v>
      </c>
      <c r="H17" s="154"/>
      <c r="I17" s="154"/>
      <c r="J17" s="154"/>
      <c r="K17" s="154"/>
      <c r="L17" s="154"/>
      <c r="M17" s="154"/>
      <c r="N17" s="154"/>
      <c r="O17" s="154"/>
      <c r="P17" s="154"/>
      <c r="Q17" s="154">
        <f>SUM(G17:P17)</f>
        <v>0</v>
      </c>
      <c r="AD17" s="256"/>
      <c r="AE17" s="256"/>
      <c r="AF17" s="256"/>
      <c r="AG17" s="256"/>
      <c r="AH17" s="256"/>
      <c r="AI17" s="256"/>
    </row>
    <row r="18" spans="1:35" ht="18.95" customHeight="1">
      <c r="A18" s="154" t="s">
        <v>3703</v>
      </c>
      <c r="B18" s="154"/>
      <c r="C18" s="154"/>
      <c r="D18" s="139" t="s">
        <v>426</v>
      </c>
      <c r="E18" s="956" t="s">
        <v>1144</v>
      </c>
      <c r="F18" s="154"/>
      <c r="G18" s="154"/>
      <c r="H18" s="154"/>
      <c r="I18" s="154"/>
      <c r="J18" s="154"/>
      <c r="K18" s="956">
        <v>4000</v>
      </c>
      <c r="L18" s="154"/>
      <c r="M18" s="154"/>
      <c r="N18" s="154"/>
      <c r="O18" s="154"/>
      <c r="P18" s="154"/>
      <c r="Q18" s="154">
        <f t="shared" ref="Q18:Q47" si="0">SUM(G18:P18)</f>
        <v>4000</v>
      </c>
      <c r="AD18" s="256"/>
      <c r="AE18" s="256"/>
      <c r="AF18" s="256"/>
      <c r="AG18" s="256"/>
      <c r="AH18" s="256"/>
      <c r="AI18" s="256"/>
    </row>
    <row r="19" spans="1:35" ht="18.95" customHeight="1">
      <c r="A19" s="154" t="s">
        <v>3704</v>
      </c>
      <c r="B19" s="154"/>
      <c r="C19" s="154"/>
      <c r="D19" s="139"/>
      <c r="E19" s="956" t="s">
        <v>3705</v>
      </c>
      <c r="F19" s="154"/>
      <c r="G19" s="154"/>
      <c r="H19" s="154"/>
      <c r="I19" s="154"/>
      <c r="J19" s="154"/>
      <c r="K19" s="956"/>
      <c r="L19" s="154"/>
      <c r="M19" s="154"/>
      <c r="N19" s="154"/>
      <c r="O19" s="154"/>
      <c r="P19" s="154"/>
      <c r="Q19" s="154">
        <f t="shared" si="0"/>
        <v>0</v>
      </c>
      <c r="AD19" s="256"/>
      <c r="AE19" s="256"/>
      <c r="AF19" s="256"/>
      <c r="AG19" s="256"/>
      <c r="AH19" s="256"/>
      <c r="AI19" s="256"/>
    </row>
    <row r="20" spans="1:35" ht="18.95" customHeight="1">
      <c r="A20" s="154" t="s">
        <v>3706</v>
      </c>
      <c r="B20" s="154"/>
      <c r="C20" s="154"/>
      <c r="D20" s="139" t="s">
        <v>428</v>
      </c>
      <c r="E20" s="956" t="s">
        <v>3707</v>
      </c>
      <c r="F20" s="154"/>
      <c r="G20" s="154"/>
      <c r="H20" s="154"/>
      <c r="I20" s="154"/>
      <c r="J20" s="154"/>
      <c r="K20" s="956">
        <v>1000</v>
      </c>
      <c r="L20" s="154"/>
      <c r="M20" s="154"/>
      <c r="N20" s="154"/>
      <c r="O20" s="154"/>
      <c r="P20" s="154"/>
      <c r="Q20" s="154">
        <f t="shared" si="0"/>
        <v>1000</v>
      </c>
      <c r="AD20" s="256"/>
      <c r="AE20" s="256"/>
      <c r="AF20" s="256"/>
      <c r="AG20" s="256"/>
      <c r="AH20" s="256"/>
      <c r="AI20" s="256"/>
    </row>
    <row r="21" spans="1:35" s="254" customFormat="1" ht="18.95" customHeight="1">
      <c r="A21" s="1113" t="s">
        <v>430</v>
      </c>
      <c r="B21" s="251"/>
      <c r="C21" s="251"/>
      <c r="D21" s="252"/>
      <c r="E21" s="1114"/>
      <c r="F21" s="251"/>
      <c r="G21" s="257"/>
      <c r="H21" s="257"/>
      <c r="I21" s="257"/>
      <c r="J21" s="257"/>
      <c r="K21" s="257"/>
      <c r="L21" s="257"/>
      <c r="M21" s="257"/>
      <c r="N21" s="257"/>
      <c r="O21" s="154"/>
      <c r="P21" s="257"/>
      <c r="Q21" s="154">
        <f t="shared" si="0"/>
        <v>0</v>
      </c>
    </row>
    <row r="22" spans="1:35" ht="18.95" customHeight="1">
      <c r="A22" s="1115" t="s">
        <v>431</v>
      </c>
      <c r="B22" s="1116" t="s">
        <v>432</v>
      </c>
      <c r="C22" s="154" t="s">
        <v>433</v>
      </c>
      <c r="D22" s="344" t="s">
        <v>434</v>
      </c>
      <c r="E22" s="956"/>
      <c r="F22" s="154" t="s">
        <v>435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AD22" s="256"/>
      <c r="AE22" s="256"/>
      <c r="AF22" s="256"/>
      <c r="AG22" s="256"/>
      <c r="AH22" s="256"/>
      <c r="AI22" s="256"/>
    </row>
    <row r="23" spans="1:35" ht="18.95" customHeight="1">
      <c r="A23" s="154" t="s">
        <v>3708</v>
      </c>
      <c r="B23" s="154"/>
      <c r="C23" s="154"/>
      <c r="D23" s="139" t="s">
        <v>442</v>
      </c>
      <c r="E23" s="956" t="s">
        <v>3709</v>
      </c>
      <c r="F23" s="154"/>
      <c r="G23" s="154"/>
      <c r="H23" s="154"/>
      <c r="I23" s="154"/>
      <c r="J23" s="154"/>
      <c r="K23" s="956">
        <v>10000</v>
      </c>
      <c r="L23" s="154"/>
      <c r="M23" s="154"/>
      <c r="N23" s="154"/>
      <c r="O23" s="154"/>
      <c r="P23" s="154"/>
      <c r="Q23" s="154">
        <f t="shared" si="0"/>
        <v>10000</v>
      </c>
      <c r="AD23" s="256"/>
      <c r="AE23" s="256"/>
      <c r="AF23" s="256"/>
      <c r="AG23" s="256"/>
      <c r="AH23" s="256"/>
      <c r="AI23" s="256"/>
    </row>
    <row r="24" spans="1:35" ht="18.95" customHeight="1">
      <c r="A24" s="154" t="s">
        <v>3710</v>
      </c>
      <c r="B24" s="154"/>
      <c r="C24" s="154"/>
      <c r="D24" s="139"/>
      <c r="E24" s="956" t="s">
        <v>3711</v>
      </c>
      <c r="F24" s="154"/>
      <c r="G24" s="154"/>
      <c r="H24" s="154"/>
      <c r="I24" s="154"/>
      <c r="J24" s="154"/>
      <c r="K24" s="956">
        <v>4000</v>
      </c>
      <c r="L24" s="154"/>
      <c r="M24" s="154"/>
      <c r="N24" s="154"/>
      <c r="O24" s="154"/>
      <c r="P24" s="154"/>
      <c r="Q24" s="154">
        <f t="shared" si="0"/>
        <v>4000</v>
      </c>
      <c r="AD24" s="256"/>
      <c r="AE24" s="256"/>
      <c r="AF24" s="256"/>
      <c r="AG24" s="256"/>
      <c r="AH24" s="256"/>
      <c r="AI24" s="256"/>
    </row>
    <row r="25" spans="1:35" ht="18.95" customHeight="1">
      <c r="A25" s="154" t="s">
        <v>3712</v>
      </c>
      <c r="B25" s="154"/>
      <c r="C25" s="154"/>
      <c r="D25" s="139" t="s">
        <v>443</v>
      </c>
      <c r="E25" s="956" t="s">
        <v>3713</v>
      </c>
      <c r="F25" s="154"/>
      <c r="G25" s="154"/>
      <c r="H25" s="154"/>
      <c r="I25" s="154"/>
      <c r="J25" s="154"/>
      <c r="K25" s="956">
        <v>8000</v>
      </c>
      <c r="L25" s="154"/>
      <c r="M25" s="154"/>
      <c r="N25" s="154"/>
      <c r="O25" s="154"/>
      <c r="P25" s="154"/>
      <c r="Q25" s="154">
        <f t="shared" si="0"/>
        <v>8000</v>
      </c>
      <c r="AD25" s="256"/>
      <c r="AE25" s="256"/>
      <c r="AF25" s="256"/>
      <c r="AG25" s="256"/>
      <c r="AH25" s="256"/>
      <c r="AI25" s="256"/>
    </row>
    <row r="26" spans="1:35" ht="18.95" customHeight="1">
      <c r="A26" s="154" t="s">
        <v>3714</v>
      </c>
      <c r="B26" s="154"/>
      <c r="C26" s="154"/>
      <c r="D26" s="344"/>
      <c r="E26" s="956" t="s">
        <v>3715</v>
      </c>
      <c r="F26" s="154"/>
      <c r="G26" s="154"/>
      <c r="H26" s="154"/>
      <c r="I26" s="154"/>
      <c r="J26" s="154"/>
      <c r="K26" s="956">
        <v>2000</v>
      </c>
      <c r="L26" s="154"/>
      <c r="M26" s="154"/>
      <c r="N26" s="154"/>
      <c r="O26" s="154"/>
      <c r="P26" s="154"/>
      <c r="Q26" s="154">
        <f t="shared" si="0"/>
        <v>2000</v>
      </c>
      <c r="AD26" s="256"/>
      <c r="AE26" s="256"/>
      <c r="AF26" s="256"/>
      <c r="AG26" s="256"/>
      <c r="AH26" s="256"/>
      <c r="AI26" s="256"/>
    </row>
    <row r="27" spans="1:35" ht="18.95" customHeight="1">
      <c r="A27" s="154" t="s">
        <v>3716</v>
      </c>
      <c r="B27" s="154"/>
      <c r="C27" s="154"/>
      <c r="D27" s="344" t="s">
        <v>442</v>
      </c>
      <c r="E27" s="956" t="s">
        <v>3717</v>
      </c>
      <c r="F27" s="154"/>
      <c r="G27" s="154"/>
      <c r="H27" s="154"/>
      <c r="I27" s="154"/>
      <c r="J27" s="154"/>
      <c r="K27" s="956">
        <v>2000</v>
      </c>
      <c r="L27" s="154"/>
      <c r="M27" s="154"/>
      <c r="N27" s="154"/>
      <c r="O27" s="154"/>
      <c r="P27" s="154"/>
      <c r="Q27" s="154">
        <f t="shared" si="0"/>
        <v>2000</v>
      </c>
      <c r="AD27" s="256"/>
      <c r="AE27" s="256"/>
      <c r="AF27" s="256"/>
      <c r="AG27" s="256"/>
      <c r="AH27" s="256"/>
      <c r="AI27" s="256"/>
    </row>
    <row r="28" spans="1:35" ht="18.95" customHeight="1">
      <c r="A28" s="154" t="s">
        <v>3718</v>
      </c>
      <c r="B28" s="154"/>
      <c r="C28" s="154"/>
      <c r="D28" s="344" t="s">
        <v>428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AD28" s="256"/>
      <c r="AE28" s="256"/>
      <c r="AF28" s="256"/>
      <c r="AG28" s="256"/>
      <c r="AH28" s="256"/>
      <c r="AI28" s="256"/>
    </row>
    <row r="29" spans="1:35" s="254" customFormat="1" ht="18.95" customHeight="1">
      <c r="A29" s="1113" t="s">
        <v>445</v>
      </c>
      <c r="B29" s="251"/>
      <c r="C29" s="251"/>
      <c r="D29" s="710"/>
      <c r="E29" s="251"/>
      <c r="F29" s="251"/>
      <c r="G29" s="257"/>
      <c r="H29" s="257"/>
      <c r="I29" s="257"/>
      <c r="J29" s="257"/>
      <c r="K29" s="257"/>
      <c r="L29" s="257"/>
      <c r="M29" s="257"/>
      <c r="N29" s="257"/>
      <c r="O29" s="154"/>
      <c r="P29" s="257"/>
      <c r="Q29" s="154">
        <f t="shared" si="0"/>
        <v>0</v>
      </c>
    </row>
    <row r="30" spans="1:35" ht="18.95" customHeight="1">
      <c r="A30" s="154" t="s">
        <v>422</v>
      </c>
      <c r="B30" s="154" t="s">
        <v>446</v>
      </c>
      <c r="C30" s="154"/>
      <c r="D30" s="344" t="s">
        <v>447</v>
      </c>
      <c r="E30" s="154"/>
      <c r="F30" s="154" t="s">
        <v>435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>
        <f t="shared" si="0"/>
        <v>0</v>
      </c>
      <c r="AD30" s="256"/>
      <c r="AE30" s="256"/>
      <c r="AF30" s="256"/>
      <c r="AG30" s="256"/>
      <c r="AH30" s="256"/>
      <c r="AI30" s="256"/>
    </row>
    <row r="31" spans="1:35" ht="18.95" customHeight="1">
      <c r="A31" s="154" t="s">
        <v>3719</v>
      </c>
      <c r="B31" s="154" t="s">
        <v>448</v>
      </c>
      <c r="C31" s="154"/>
      <c r="D31" s="344" t="s">
        <v>449</v>
      </c>
      <c r="E31" s="956" t="s">
        <v>3720</v>
      </c>
      <c r="F31" s="154"/>
      <c r="G31" s="154"/>
      <c r="H31" s="154"/>
      <c r="I31" s="154"/>
      <c r="J31" s="154"/>
      <c r="K31" s="154">
        <v>3000</v>
      </c>
      <c r="L31" s="154"/>
      <c r="M31" s="154"/>
      <c r="N31" s="154"/>
      <c r="O31" s="154"/>
      <c r="P31" s="154"/>
      <c r="Q31" s="154">
        <f t="shared" si="0"/>
        <v>3000</v>
      </c>
      <c r="AD31" s="256"/>
      <c r="AE31" s="256"/>
      <c r="AF31" s="256"/>
      <c r="AG31" s="256"/>
      <c r="AH31" s="256"/>
      <c r="AI31" s="256"/>
    </row>
    <row r="32" spans="1:35" ht="18.95" customHeight="1">
      <c r="A32" s="154" t="s">
        <v>3721</v>
      </c>
      <c r="B32" s="154" t="s">
        <v>450</v>
      </c>
      <c r="C32" s="154"/>
      <c r="D32" s="344"/>
      <c r="E32" s="956" t="s">
        <v>3707</v>
      </c>
      <c r="F32" s="154"/>
      <c r="G32" s="154"/>
      <c r="H32" s="154"/>
      <c r="I32" s="154"/>
      <c r="J32" s="154"/>
      <c r="K32" s="154">
        <v>1000</v>
      </c>
      <c r="L32" s="154"/>
      <c r="M32" s="154"/>
      <c r="N32" s="154"/>
      <c r="O32" s="154"/>
      <c r="P32" s="154"/>
      <c r="Q32" s="154">
        <f t="shared" si="0"/>
        <v>1000</v>
      </c>
      <c r="AD32" s="256"/>
      <c r="AE32" s="256"/>
      <c r="AF32" s="256"/>
      <c r="AG32" s="256"/>
      <c r="AH32" s="256"/>
      <c r="AI32" s="256"/>
    </row>
    <row r="33" spans="1:35" ht="18.95" customHeight="1">
      <c r="A33" s="154" t="s">
        <v>451</v>
      </c>
      <c r="B33" s="154"/>
      <c r="C33" s="154"/>
      <c r="D33" s="344" t="s">
        <v>426</v>
      </c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AD33" s="256"/>
      <c r="AE33" s="256"/>
      <c r="AF33" s="256"/>
      <c r="AG33" s="256"/>
      <c r="AH33" s="256"/>
      <c r="AI33" s="256"/>
    </row>
    <row r="34" spans="1:35" ht="18.95" customHeight="1">
      <c r="A34" s="154" t="s">
        <v>3722</v>
      </c>
      <c r="B34" s="154"/>
      <c r="C34" s="154"/>
      <c r="D34" s="34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AD34" s="256"/>
      <c r="AE34" s="256"/>
      <c r="AF34" s="256"/>
      <c r="AG34" s="256"/>
      <c r="AH34" s="256"/>
      <c r="AI34" s="256"/>
    </row>
    <row r="35" spans="1:35" ht="18.95" customHeight="1">
      <c r="A35" s="154" t="s">
        <v>427</v>
      </c>
      <c r="B35" s="154"/>
      <c r="C35" s="154"/>
      <c r="D35" s="344" t="s">
        <v>428</v>
      </c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AD35" s="256"/>
      <c r="AE35" s="256"/>
      <c r="AF35" s="256"/>
      <c r="AG35" s="256"/>
      <c r="AH35" s="256"/>
      <c r="AI35" s="256"/>
    </row>
    <row r="36" spans="1:35" s="254" customFormat="1" ht="18.95" customHeight="1">
      <c r="A36" s="1113" t="s">
        <v>454</v>
      </c>
      <c r="B36" s="251"/>
      <c r="C36" s="251"/>
      <c r="D36" s="252"/>
      <c r="E36" s="251"/>
      <c r="F36" s="251"/>
      <c r="G36" s="257"/>
      <c r="H36" s="257"/>
      <c r="I36" s="257"/>
      <c r="J36" s="257"/>
      <c r="K36" s="257"/>
      <c r="L36" s="257"/>
      <c r="M36" s="257"/>
      <c r="N36" s="257"/>
      <c r="O36" s="154"/>
      <c r="P36" s="257"/>
      <c r="Q36" s="154">
        <f t="shared" si="0"/>
        <v>0</v>
      </c>
    </row>
    <row r="37" spans="1:35" ht="18.95" customHeight="1">
      <c r="A37" s="154" t="s">
        <v>455</v>
      </c>
      <c r="B37" s="154" t="s">
        <v>456</v>
      </c>
      <c r="C37" s="154" t="s">
        <v>457</v>
      </c>
      <c r="D37" s="344" t="s">
        <v>447</v>
      </c>
      <c r="E37" s="298"/>
      <c r="F37" s="154" t="s">
        <v>435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AD37" s="256"/>
      <c r="AE37" s="256"/>
      <c r="AF37" s="256"/>
      <c r="AG37" s="256"/>
      <c r="AH37" s="256"/>
      <c r="AI37" s="256"/>
    </row>
    <row r="38" spans="1:35" ht="18.95" customHeight="1">
      <c r="A38" s="258" t="s">
        <v>458</v>
      </c>
      <c r="B38" s="154" t="s">
        <v>459</v>
      </c>
      <c r="C38" s="154" t="s">
        <v>460</v>
      </c>
      <c r="D38" s="344"/>
      <c r="E38" s="956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AD38" s="256"/>
      <c r="AE38" s="256"/>
      <c r="AF38" s="256"/>
      <c r="AG38" s="256"/>
      <c r="AH38" s="256"/>
      <c r="AI38" s="256"/>
    </row>
    <row r="39" spans="1:35" ht="18.95" customHeight="1">
      <c r="A39" s="258" t="s">
        <v>3726</v>
      </c>
      <c r="B39" s="154" t="s">
        <v>461</v>
      </c>
      <c r="C39" s="154" t="s">
        <v>462</v>
      </c>
      <c r="D39" s="344" t="s">
        <v>442</v>
      </c>
      <c r="E39" s="956" t="s">
        <v>3709</v>
      </c>
      <c r="F39" s="154"/>
      <c r="G39" s="154"/>
      <c r="H39" s="154"/>
      <c r="I39" s="154"/>
      <c r="J39" s="154"/>
      <c r="K39" s="154">
        <v>10000</v>
      </c>
      <c r="L39" s="154"/>
      <c r="M39" s="154"/>
      <c r="N39" s="154"/>
      <c r="O39" s="154"/>
      <c r="P39" s="154"/>
      <c r="Q39" s="154">
        <f t="shared" si="0"/>
        <v>10000</v>
      </c>
      <c r="AD39" s="256"/>
      <c r="AE39" s="256"/>
      <c r="AF39" s="256"/>
      <c r="AG39" s="256"/>
      <c r="AH39" s="256"/>
      <c r="AI39" s="256"/>
    </row>
    <row r="40" spans="1:35" ht="18.95" customHeight="1">
      <c r="A40" s="258" t="s">
        <v>880</v>
      </c>
      <c r="B40" s="154" t="s">
        <v>463</v>
      </c>
      <c r="C40" s="154" t="s">
        <v>464</v>
      </c>
      <c r="D40" s="344"/>
      <c r="E40" s="956" t="s">
        <v>3723</v>
      </c>
      <c r="F40" s="154"/>
      <c r="G40" s="154"/>
      <c r="H40" s="154"/>
      <c r="I40" s="154"/>
      <c r="J40" s="154"/>
      <c r="K40" s="154">
        <v>5000</v>
      </c>
      <c r="L40" s="154"/>
      <c r="M40" s="154"/>
      <c r="N40" s="154"/>
      <c r="O40" s="154"/>
      <c r="P40" s="154"/>
      <c r="Q40" s="154">
        <f t="shared" si="0"/>
        <v>5000</v>
      </c>
      <c r="AD40" s="256"/>
      <c r="AE40" s="256"/>
      <c r="AF40" s="256"/>
      <c r="AG40" s="256"/>
      <c r="AH40" s="256"/>
      <c r="AI40" s="256"/>
    </row>
    <row r="41" spans="1:35" ht="18.95" customHeight="1">
      <c r="A41" s="258"/>
      <c r="B41" s="154"/>
      <c r="C41" s="154"/>
      <c r="D41" s="344"/>
      <c r="E41" s="956" t="s">
        <v>3724</v>
      </c>
      <c r="F41" s="154"/>
      <c r="G41" s="154"/>
      <c r="H41" s="154"/>
      <c r="I41" s="154"/>
      <c r="J41" s="154"/>
      <c r="K41" s="154">
        <v>7000</v>
      </c>
      <c r="L41" s="154"/>
      <c r="M41" s="154"/>
      <c r="N41" s="154"/>
      <c r="O41" s="154"/>
      <c r="P41" s="154"/>
      <c r="Q41" s="154">
        <f t="shared" si="0"/>
        <v>7000</v>
      </c>
      <c r="AD41" s="256"/>
      <c r="AE41" s="256"/>
      <c r="AF41" s="256"/>
      <c r="AG41" s="256"/>
      <c r="AH41" s="256"/>
      <c r="AI41" s="256"/>
    </row>
    <row r="42" spans="1:35" ht="18.95" customHeight="1">
      <c r="A42" s="258" t="s">
        <v>465</v>
      </c>
      <c r="B42" s="154"/>
      <c r="C42" s="154"/>
      <c r="D42" s="344" t="s">
        <v>426</v>
      </c>
      <c r="E42" s="154"/>
      <c r="F42" s="154"/>
      <c r="G42" s="956"/>
      <c r="H42" s="154"/>
      <c r="I42" s="154"/>
      <c r="J42" s="154"/>
      <c r="K42" s="154"/>
      <c r="L42" s="154"/>
      <c r="M42" s="154"/>
      <c r="N42" s="154"/>
      <c r="O42" s="154"/>
      <c r="P42" s="154"/>
      <c r="Q42" s="154">
        <f t="shared" si="0"/>
        <v>0</v>
      </c>
      <c r="AD42" s="256"/>
      <c r="AE42" s="256"/>
      <c r="AF42" s="256"/>
      <c r="AG42" s="256"/>
      <c r="AH42" s="256"/>
      <c r="AI42" s="256"/>
    </row>
    <row r="43" spans="1:35" ht="18.95" customHeight="1">
      <c r="A43" s="154" t="s">
        <v>466</v>
      </c>
      <c r="B43" s="154"/>
      <c r="C43" s="154"/>
      <c r="D43" s="344" t="s">
        <v>426</v>
      </c>
      <c r="E43" s="956"/>
      <c r="F43" s="154"/>
      <c r="G43" s="803"/>
      <c r="H43" s="154"/>
      <c r="I43" s="154"/>
      <c r="J43" s="154"/>
      <c r="K43" s="154"/>
      <c r="L43" s="154"/>
      <c r="M43" s="154"/>
      <c r="N43" s="154"/>
      <c r="O43" s="154"/>
      <c r="P43" s="154"/>
      <c r="Q43" s="154">
        <f t="shared" si="0"/>
        <v>0</v>
      </c>
      <c r="AD43" s="256"/>
      <c r="AE43" s="256"/>
      <c r="AF43" s="256"/>
      <c r="AG43" s="256"/>
      <c r="AH43" s="256"/>
      <c r="AI43" s="256"/>
    </row>
    <row r="44" spans="1:35" ht="18.95" customHeight="1">
      <c r="A44" s="154" t="s">
        <v>467</v>
      </c>
      <c r="B44" s="154"/>
      <c r="C44" s="154"/>
      <c r="D44" s="344"/>
      <c r="E44" s="956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AD44" s="256"/>
      <c r="AE44" s="256"/>
      <c r="AF44" s="256"/>
      <c r="AG44" s="256"/>
      <c r="AH44" s="256"/>
      <c r="AI44" s="256"/>
    </row>
    <row r="45" spans="1:35" ht="18.95" customHeight="1">
      <c r="A45" s="154" t="s">
        <v>3725</v>
      </c>
      <c r="B45" s="154"/>
      <c r="C45" s="154"/>
      <c r="D45" s="344" t="s">
        <v>428</v>
      </c>
      <c r="E45" s="956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AD45" s="256"/>
      <c r="AE45" s="256"/>
      <c r="AF45" s="256"/>
      <c r="AG45" s="256"/>
      <c r="AH45" s="256"/>
      <c r="AI45" s="256"/>
    </row>
    <row r="46" spans="1:35" ht="18.95" customHeight="1">
      <c r="A46" s="154"/>
      <c r="B46" s="154"/>
      <c r="C46" s="154"/>
      <c r="D46" s="344"/>
      <c r="E46" s="956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>
        <f t="shared" si="0"/>
        <v>0</v>
      </c>
      <c r="AD46" s="256"/>
      <c r="AE46" s="256"/>
      <c r="AF46" s="256"/>
      <c r="AG46" s="256"/>
      <c r="AH46" s="256"/>
      <c r="AI46" s="256"/>
    </row>
    <row r="47" spans="1:35" s="62" customFormat="1" ht="18.75" customHeight="1">
      <c r="A47" s="2050" t="s">
        <v>934</v>
      </c>
      <c r="B47" s="2050"/>
      <c r="C47" s="2050"/>
      <c r="D47" s="2050"/>
      <c r="E47" s="1117">
        <f>Q47</f>
        <v>57000</v>
      </c>
      <c r="F47" s="154"/>
      <c r="G47" s="1118">
        <f>SUM(G16:G45)</f>
        <v>0</v>
      </c>
      <c r="H47" s="1118">
        <f t="shared" ref="H47:N47" si="1">SUM(H16:H45)</f>
        <v>0</v>
      </c>
      <c r="I47" s="1118">
        <f t="shared" si="1"/>
        <v>0</v>
      </c>
      <c r="J47" s="1118">
        <f t="shared" si="1"/>
        <v>0</v>
      </c>
      <c r="K47" s="1118">
        <f t="shared" si="1"/>
        <v>57000</v>
      </c>
      <c r="L47" s="1118">
        <f t="shared" si="1"/>
        <v>0</v>
      </c>
      <c r="M47" s="1118">
        <f t="shared" si="1"/>
        <v>0</v>
      </c>
      <c r="N47" s="1118">
        <f t="shared" si="1"/>
        <v>0</v>
      </c>
      <c r="O47" s="1118"/>
      <c r="P47" s="1118"/>
      <c r="Q47" s="154">
        <f t="shared" si="0"/>
        <v>57000</v>
      </c>
      <c r="R47" s="1119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s="63" customFormat="1" ht="18.75" customHeight="1">
      <c r="A48" s="1120"/>
      <c r="B48" s="1120"/>
      <c r="C48" s="1120"/>
      <c r="D48" s="1120"/>
      <c r="E48" s="1121"/>
      <c r="Q48" s="254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380"/>
      <c r="AE48" s="380"/>
      <c r="AF48" s="380"/>
      <c r="AG48" s="380"/>
      <c r="AH48" s="380"/>
      <c r="AI48" s="380"/>
    </row>
    <row r="49" spans="1:35" s="62" customFormat="1" ht="17.25">
      <c r="A49" s="581" t="s">
        <v>818</v>
      </c>
      <c r="B49" s="1952" t="s">
        <v>779</v>
      </c>
      <c r="C49" s="1952"/>
      <c r="D49" s="1952"/>
      <c r="F49" s="348"/>
      <c r="I49" s="348" t="s">
        <v>780</v>
      </c>
      <c r="J49" s="581"/>
      <c r="K49" s="63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380"/>
      <c r="AE49" s="380"/>
      <c r="AF49" s="380"/>
      <c r="AG49" s="380"/>
      <c r="AH49" s="380"/>
      <c r="AI49" s="380"/>
    </row>
    <row r="50" spans="1:35" s="62" customFormat="1" ht="17.25">
      <c r="A50" s="237" t="s">
        <v>3861</v>
      </c>
      <c r="B50" s="349"/>
      <c r="C50" s="349"/>
      <c r="E50" s="583" t="s">
        <v>3357</v>
      </c>
      <c r="F50" s="348"/>
      <c r="J50" s="348" t="s">
        <v>3354</v>
      </c>
      <c r="K50" s="63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380"/>
      <c r="AE50" s="380"/>
      <c r="AF50" s="380"/>
      <c r="AG50" s="380"/>
      <c r="AH50" s="380"/>
      <c r="AI50" s="380"/>
    </row>
    <row r="51" spans="1:35" s="62" customFormat="1" ht="17.25">
      <c r="A51" s="1123" t="s">
        <v>3862</v>
      </c>
      <c r="B51" s="349"/>
      <c r="C51" s="349"/>
      <c r="E51" s="348" t="s">
        <v>3353</v>
      </c>
      <c r="F51" s="348"/>
      <c r="J51" s="348" t="s">
        <v>2566</v>
      </c>
      <c r="K51" s="63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380"/>
      <c r="AE51" s="380"/>
      <c r="AF51" s="380"/>
      <c r="AG51" s="380"/>
      <c r="AH51" s="380"/>
      <c r="AI51" s="380"/>
    </row>
    <row r="52" spans="1:35" s="143" customFormat="1" ht="15.75" customHeight="1">
      <c r="C52" s="584"/>
      <c r="E52" s="585" t="s">
        <v>3356</v>
      </c>
      <c r="F52" s="584"/>
      <c r="I52" s="584"/>
      <c r="J52" s="585" t="s">
        <v>3355</v>
      </c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380"/>
      <c r="AE52" s="380"/>
      <c r="AF52" s="380"/>
      <c r="AG52" s="380"/>
      <c r="AH52" s="380"/>
      <c r="AI52" s="380"/>
    </row>
    <row r="53" spans="1:35" s="1052" customFormat="1" ht="17.25">
      <c r="A53" s="1069"/>
      <c r="B53" s="1070"/>
      <c r="C53" s="1070"/>
      <c r="D53" s="1070"/>
      <c r="E53" s="1070"/>
      <c r="F53" s="1070"/>
      <c r="G53" s="1070"/>
      <c r="H53" s="1070"/>
      <c r="I53" s="1071"/>
      <c r="J53" s="1071"/>
      <c r="K53" s="1122"/>
      <c r="L53" s="1071"/>
      <c r="M53" s="1071"/>
      <c r="N53" s="1071"/>
      <c r="O53" s="1071"/>
      <c r="P53" s="1071"/>
      <c r="Q53" s="1071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380"/>
      <c r="AE53" s="380"/>
      <c r="AF53" s="380"/>
      <c r="AG53" s="380"/>
      <c r="AH53" s="380"/>
      <c r="AI53" s="380"/>
    </row>
  </sheetData>
  <mergeCells count="11">
    <mergeCell ref="A1:Q1"/>
    <mergeCell ref="A14:A15"/>
    <mergeCell ref="B14:C14"/>
    <mergeCell ref="D14:D15"/>
    <mergeCell ref="E14:E15"/>
    <mergeCell ref="B49:D49"/>
    <mergeCell ref="R14:AC14"/>
    <mergeCell ref="AD14:AI14"/>
    <mergeCell ref="G14:Q14"/>
    <mergeCell ref="F14:F15"/>
    <mergeCell ref="A47:D47"/>
  </mergeCells>
  <pageMargins left="0.7407407407407407" right="0.23622047244094491" top="0.4513888888888889" bottom="0.35433070866141736" header="0.31496062992125984" footer="0.31496062992125984"/>
  <pageSetup paperSize="9" orientation="landscape" horizontalDpi="4294967293" verticalDpi="36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FF00"/>
  </sheetPr>
  <dimension ref="A1:AR96"/>
  <sheetViews>
    <sheetView view="pageLayout" topLeftCell="A82" zoomScale="110" zoomScaleNormal="90" zoomScalePageLayoutView="110" workbookViewId="0">
      <selection activeCell="S93" sqref="S93"/>
    </sheetView>
  </sheetViews>
  <sheetFormatPr defaultColWidth="9.125" defaultRowHeight="15" customHeight="1"/>
  <cols>
    <col min="1" max="1" width="40.625" style="1212" customWidth="1"/>
    <col min="2" max="2" width="41.25" style="1213" hidden="1" customWidth="1"/>
    <col min="3" max="3" width="41.25" style="1158" hidden="1" customWidth="1"/>
    <col min="4" max="5" width="41.25" style="1214" hidden="1" customWidth="1"/>
    <col min="6" max="6" width="8" style="1215" customWidth="1"/>
    <col min="7" max="7" width="13" style="1216" customWidth="1"/>
    <col min="8" max="8" width="8.375" style="561" customWidth="1"/>
    <col min="9" max="9" width="5.75" style="1218" customWidth="1"/>
    <col min="10" max="10" width="5.125" style="1219" customWidth="1"/>
    <col min="11" max="11" width="5.75" style="1158" customWidth="1"/>
    <col min="12" max="12" width="4.875" style="1158" customWidth="1"/>
    <col min="13" max="13" width="5.75" style="1158" customWidth="1"/>
    <col min="14" max="14" width="3.875" style="1158" customWidth="1"/>
    <col min="15" max="15" width="4.625" style="1158" customWidth="1"/>
    <col min="16" max="19" width="5.75" style="1158" customWidth="1"/>
    <col min="20" max="31" width="3.875" style="256" customWidth="1"/>
    <col min="32" max="35" width="16.375" style="380" customWidth="1"/>
    <col min="36" max="37" width="9.125" style="380"/>
    <col min="38" max="16384" width="9.125" style="1158"/>
  </cols>
  <sheetData>
    <row r="1" spans="1:44" s="1052" customFormat="1" ht="15" customHeight="1">
      <c r="A1" s="2049" t="s">
        <v>822</v>
      </c>
      <c r="B1" s="2049"/>
      <c r="C1" s="2049"/>
      <c r="D1" s="2049"/>
      <c r="E1" s="2049"/>
      <c r="F1" s="2049"/>
      <c r="G1" s="2049"/>
      <c r="H1" s="2049"/>
      <c r="I1" s="2049"/>
      <c r="J1" s="2049"/>
      <c r="K1" s="2049"/>
      <c r="L1" s="2049"/>
      <c r="M1" s="2049"/>
      <c r="N1" s="2049"/>
      <c r="O1" s="2049"/>
      <c r="P1" s="2049"/>
      <c r="Q1" s="2049"/>
      <c r="R1" s="2049"/>
      <c r="S1" s="2049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81"/>
      <c r="AG1" s="81"/>
      <c r="AH1" s="81"/>
      <c r="AI1" s="81"/>
      <c r="AJ1" s="81"/>
      <c r="AK1" s="81"/>
    </row>
    <row r="2" spans="1:44" s="256" customFormat="1" ht="15" customHeight="1">
      <c r="A2" s="1030" t="s">
        <v>0</v>
      </c>
      <c r="C2" s="951"/>
      <c r="F2" s="241" t="s">
        <v>228</v>
      </c>
      <c r="G2" s="256" t="s">
        <v>228</v>
      </c>
      <c r="H2" s="242"/>
      <c r="I2" s="242"/>
      <c r="J2" s="1137"/>
      <c r="N2" s="1138"/>
      <c r="O2" s="62"/>
      <c r="P2" s="62"/>
      <c r="Q2" s="1138"/>
      <c r="R2" s="1138"/>
      <c r="AF2" s="81"/>
      <c r="AG2" s="81"/>
      <c r="AH2" s="81"/>
      <c r="AI2" s="81"/>
      <c r="AJ2" s="81"/>
      <c r="AK2" s="81"/>
    </row>
    <row r="3" spans="1:44" s="256" customFormat="1" ht="15" customHeight="1">
      <c r="A3" s="1030" t="s">
        <v>2</v>
      </c>
      <c r="C3" s="952"/>
      <c r="F3" s="129" t="s">
        <v>1008</v>
      </c>
      <c r="G3" s="239" t="s">
        <v>1715</v>
      </c>
      <c r="H3" s="242"/>
      <c r="I3" s="242"/>
      <c r="J3" s="1137"/>
      <c r="Q3" s="63"/>
      <c r="R3" s="63"/>
      <c r="AF3" s="81"/>
      <c r="AG3" s="81"/>
      <c r="AH3" s="81"/>
      <c r="AI3" s="81"/>
      <c r="AJ3" s="81"/>
      <c r="AK3" s="81"/>
    </row>
    <row r="4" spans="1:44" s="256" customFormat="1" ht="15" customHeight="1">
      <c r="A4" s="1030" t="s">
        <v>4</v>
      </c>
      <c r="C4" s="63"/>
      <c r="F4" s="1139" t="s">
        <v>476</v>
      </c>
      <c r="G4" s="1140"/>
      <c r="H4" s="242"/>
      <c r="I4" s="242"/>
      <c r="J4" s="1137"/>
      <c r="Q4" s="1003"/>
      <c r="R4" s="1003"/>
      <c r="AF4" s="81"/>
      <c r="AG4" s="81"/>
      <c r="AH4" s="81"/>
      <c r="AI4" s="81"/>
      <c r="AJ4" s="81"/>
      <c r="AK4" s="81"/>
    </row>
    <row r="5" spans="1:44" s="256" customFormat="1" ht="15" customHeight="1">
      <c r="A5" s="1030" t="s">
        <v>7</v>
      </c>
      <c r="C5" s="952"/>
      <c r="F5" s="129" t="s">
        <v>1009</v>
      </c>
      <c r="G5" s="239" t="s">
        <v>1009</v>
      </c>
      <c r="H5" s="242"/>
      <c r="I5" s="242"/>
      <c r="J5" s="1137"/>
      <c r="Q5" s="1003"/>
      <c r="R5" s="1003"/>
      <c r="AF5" s="549"/>
      <c r="AG5" s="549"/>
      <c r="AH5" s="549"/>
      <c r="AI5" s="549"/>
      <c r="AJ5" s="549"/>
      <c r="AK5" s="549"/>
    </row>
    <row r="6" spans="1:44" s="256" customFormat="1" ht="15" customHeight="1">
      <c r="A6" s="1031" t="s">
        <v>9</v>
      </c>
      <c r="C6" s="951"/>
      <c r="F6" s="340" t="s">
        <v>17</v>
      </c>
      <c r="G6" s="899" t="s">
        <v>1856</v>
      </c>
      <c r="H6" s="242"/>
      <c r="I6" s="242"/>
      <c r="L6" s="243"/>
      <c r="Q6" s="1003"/>
      <c r="R6" s="1003"/>
      <c r="AF6" s="549"/>
      <c r="AG6" s="549"/>
      <c r="AH6" s="549"/>
      <c r="AI6" s="549"/>
      <c r="AJ6" s="549"/>
      <c r="AK6" s="549"/>
    </row>
    <row r="7" spans="1:44" s="256" customFormat="1" ht="15" customHeight="1">
      <c r="A7" s="1031"/>
      <c r="C7" s="951"/>
      <c r="G7" s="899" t="s">
        <v>1857</v>
      </c>
      <c r="H7" s="242"/>
      <c r="I7" s="242"/>
      <c r="J7" s="1137"/>
      <c r="Q7" s="1003"/>
      <c r="R7" s="1003"/>
      <c r="AF7" s="549"/>
      <c r="AG7" s="549"/>
      <c r="AH7" s="549"/>
      <c r="AI7" s="549"/>
      <c r="AJ7" s="549"/>
      <c r="AK7" s="549"/>
    </row>
    <row r="8" spans="1:44" s="256" customFormat="1" ht="15" customHeight="1">
      <c r="A8" s="1031"/>
      <c r="C8" s="951"/>
      <c r="F8" s="340" t="s">
        <v>18</v>
      </c>
      <c r="G8" s="899" t="s">
        <v>1858</v>
      </c>
      <c r="H8" s="242"/>
      <c r="I8" s="242"/>
      <c r="J8" s="1137"/>
      <c r="Q8" s="1003"/>
      <c r="R8" s="1003"/>
      <c r="AF8" s="549"/>
      <c r="AG8" s="549"/>
      <c r="AH8" s="549"/>
      <c r="AI8" s="549"/>
      <c r="AJ8" s="549"/>
      <c r="AK8" s="549"/>
    </row>
    <row r="9" spans="1:44" s="256" customFormat="1" ht="15" customHeight="1">
      <c r="A9" s="1031"/>
      <c r="C9" s="951"/>
      <c r="G9" s="899" t="s">
        <v>1859</v>
      </c>
      <c r="H9" s="242"/>
      <c r="I9" s="242"/>
      <c r="J9" s="1137"/>
      <c r="Q9" s="1003"/>
      <c r="R9" s="1003"/>
      <c r="S9" s="1141"/>
      <c r="AF9" s="549"/>
      <c r="AG9" s="549"/>
      <c r="AH9" s="549"/>
      <c r="AI9" s="549"/>
      <c r="AJ9" s="549"/>
      <c r="AK9" s="549"/>
    </row>
    <row r="10" spans="1:44" s="256" customFormat="1" ht="15" customHeight="1">
      <c r="A10" s="1031"/>
      <c r="C10" s="951"/>
      <c r="G10" s="899" t="s">
        <v>1860</v>
      </c>
      <c r="H10" s="242"/>
      <c r="I10" s="242"/>
      <c r="J10" s="1137"/>
      <c r="Q10" s="1003"/>
      <c r="R10" s="1003"/>
      <c r="S10" s="1141"/>
      <c r="AF10" s="549"/>
      <c r="AG10" s="549"/>
      <c r="AH10" s="549"/>
      <c r="AI10" s="549"/>
      <c r="AJ10" s="549"/>
      <c r="AK10" s="549"/>
    </row>
    <row r="11" spans="1:44" s="256" customFormat="1" ht="15" customHeight="1">
      <c r="G11" s="899" t="s">
        <v>1861</v>
      </c>
      <c r="H11" s="237"/>
      <c r="Q11" s="1003"/>
      <c r="R11" s="1003"/>
      <c r="S11" s="1141"/>
      <c r="AF11" s="549"/>
      <c r="AG11" s="549"/>
      <c r="AH11" s="549"/>
      <c r="AI11" s="549"/>
      <c r="AJ11" s="549"/>
      <c r="AK11" s="549"/>
    </row>
    <row r="12" spans="1:44" s="1143" customFormat="1" ht="15" customHeight="1">
      <c r="A12" s="1142" t="s">
        <v>1316</v>
      </c>
      <c r="C12" s="1144"/>
      <c r="F12" s="1145" t="s">
        <v>3793</v>
      </c>
      <c r="G12" s="1146"/>
      <c r="H12" s="1147"/>
      <c r="J12" s="1148"/>
      <c r="K12" s="1149"/>
      <c r="Q12" s="1150">
        <f>M36+J38</f>
        <v>24354</v>
      </c>
    </row>
    <row r="13" spans="1:44" ht="15" customHeight="1">
      <c r="A13" s="1151" t="s">
        <v>12</v>
      </c>
      <c r="B13" s="1152" t="s">
        <v>13</v>
      </c>
      <c r="C13" s="1152"/>
      <c r="D13" s="1153" t="s">
        <v>2105</v>
      </c>
      <c r="E13" s="1154" t="s">
        <v>1554</v>
      </c>
      <c r="F13" s="1155" t="s">
        <v>14</v>
      </c>
      <c r="G13" s="1156" t="s">
        <v>15</v>
      </c>
      <c r="H13" s="1220" t="s">
        <v>16</v>
      </c>
      <c r="I13" s="869"/>
      <c r="J13" s="1157"/>
      <c r="K13" s="466"/>
      <c r="L13" s="466"/>
      <c r="M13" s="466"/>
      <c r="N13" s="466" t="s">
        <v>959</v>
      </c>
      <c r="O13" s="466"/>
      <c r="P13" s="466"/>
      <c r="Q13" s="466"/>
      <c r="R13" s="466"/>
      <c r="S13" s="466"/>
      <c r="T13" s="1960" t="s">
        <v>3361</v>
      </c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60"/>
      <c r="AE13" s="1960"/>
      <c r="AF13" s="1936" t="s">
        <v>1934</v>
      </c>
      <c r="AG13" s="1936"/>
      <c r="AH13" s="1936"/>
      <c r="AI13" s="1936"/>
      <c r="AJ13" s="1936"/>
      <c r="AK13" s="1936"/>
      <c r="AM13" s="1143"/>
      <c r="AN13" s="1143"/>
      <c r="AO13" s="1143"/>
      <c r="AP13" s="1143"/>
      <c r="AQ13" s="1143"/>
      <c r="AR13" s="1143"/>
    </row>
    <row r="14" spans="1:44" ht="15" customHeight="1">
      <c r="A14" s="1151"/>
      <c r="B14" s="1159" t="s">
        <v>1317</v>
      </c>
      <c r="C14" s="1160" t="s">
        <v>1318</v>
      </c>
      <c r="D14" s="1161"/>
      <c r="E14" s="1154"/>
      <c r="F14" s="1162"/>
      <c r="G14" s="1156"/>
      <c r="H14" s="1220"/>
      <c r="I14" s="563" t="s">
        <v>3567</v>
      </c>
      <c r="J14" s="327" t="s">
        <v>997</v>
      </c>
      <c r="K14" s="151" t="s">
        <v>3284</v>
      </c>
      <c r="L14" s="152" t="s">
        <v>998</v>
      </c>
      <c r="M14" s="152" t="s">
        <v>3285</v>
      </c>
      <c r="N14" s="152" t="s">
        <v>960</v>
      </c>
      <c r="O14" s="152" t="s">
        <v>961</v>
      </c>
      <c r="P14" s="152" t="s">
        <v>22</v>
      </c>
      <c r="Q14" s="152" t="s">
        <v>501</v>
      </c>
      <c r="R14" s="153" t="s">
        <v>1933</v>
      </c>
      <c r="S14" s="152" t="s">
        <v>872</v>
      </c>
      <c r="T14" s="564" t="s">
        <v>434</v>
      </c>
      <c r="U14" s="565" t="s">
        <v>437</v>
      </c>
      <c r="V14" s="565" t="s">
        <v>3358</v>
      </c>
      <c r="W14" s="566" t="s">
        <v>1249</v>
      </c>
      <c r="X14" s="566" t="s">
        <v>3359</v>
      </c>
      <c r="Y14" s="566" t="s">
        <v>440</v>
      </c>
      <c r="Z14" s="566" t="s">
        <v>447</v>
      </c>
      <c r="AA14" s="567" t="s">
        <v>449</v>
      </c>
      <c r="AB14" s="567" t="s">
        <v>442</v>
      </c>
      <c r="AC14" s="567" t="s">
        <v>443</v>
      </c>
      <c r="AD14" s="567" t="s">
        <v>428</v>
      </c>
      <c r="AE14" s="567" t="s">
        <v>3360</v>
      </c>
      <c r="AF14" s="566" t="s">
        <v>2560</v>
      </c>
      <c r="AG14" s="566" t="s">
        <v>2561</v>
      </c>
      <c r="AH14" s="566" t="s">
        <v>2562</v>
      </c>
      <c r="AI14" s="566" t="s">
        <v>2563</v>
      </c>
      <c r="AJ14" s="564" t="s">
        <v>872</v>
      </c>
      <c r="AK14" s="565" t="s">
        <v>1935</v>
      </c>
    </row>
    <row r="15" spans="1:44" ht="15" customHeight="1">
      <c r="A15" s="1163" t="s">
        <v>2106</v>
      </c>
      <c r="B15" s="1164"/>
      <c r="C15" s="1165"/>
      <c r="D15" s="1166"/>
      <c r="E15" s="450"/>
      <c r="F15" s="1167"/>
      <c r="G15" s="1168"/>
      <c r="H15" s="207"/>
      <c r="I15" s="1169"/>
      <c r="J15" s="1170"/>
      <c r="K15" s="1171">
        <v>0</v>
      </c>
      <c r="L15" s="1171"/>
      <c r="M15" s="1171"/>
      <c r="N15" s="1171"/>
      <c r="O15" s="1171"/>
      <c r="P15" s="1171"/>
      <c r="Q15" s="1171"/>
      <c r="R15" s="1171"/>
      <c r="S15" s="1172">
        <f>SUM(I15:R15)</f>
        <v>0</v>
      </c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</row>
    <row r="16" spans="1:44" s="1181" customFormat="1" ht="15" customHeight="1">
      <c r="A16" s="1173" t="s">
        <v>2526</v>
      </c>
      <c r="B16" s="1174" t="s">
        <v>1960</v>
      </c>
      <c r="C16" s="1175"/>
      <c r="D16" s="1176" t="s">
        <v>1314</v>
      </c>
      <c r="E16" s="1177">
        <v>1</v>
      </c>
      <c r="F16" s="1178"/>
      <c r="G16" s="1179"/>
      <c r="H16" s="1221" t="s">
        <v>2107</v>
      </c>
      <c r="I16" s="1174"/>
      <c r="J16" s="414"/>
      <c r="K16" s="1180"/>
      <c r="L16" s="1180"/>
      <c r="M16" s="1180"/>
      <c r="N16" s="1180"/>
      <c r="O16" s="1180"/>
      <c r="P16" s="1180"/>
      <c r="Q16" s="1180"/>
      <c r="R16" s="1180"/>
      <c r="S16" s="1172">
        <f t="shared" ref="S16:S79" si="0">SUM(I16:R16)</f>
        <v>0</v>
      </c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158"/>
      <c r="AM16" s="1158"/>
      <c r="AN16" s="1158"/>
      <c r="AO16" s="1158"/>
      <c r="AP16" s="1158"/>
      <c r="AQ16" s="1158"/>
      <c r="AR16" s="1158"/>
    </row>
    <row r="17" spans="1:44" s="1181" customFormat="1" ht="15" customHeight="1">
      <c r="A17" s="1173" t="s">
        <v>2108</v>
      </c>
      <c r="B17" s="1174" t="s">
        <v>2109</v>
      </c>
      <c r="C17" s="1182"/>
      <c r="D17" s="1176" t="s">
        <v>2110</v>
      </c>
      <c r="E17" s="1177">
        <v>15</v>
      </c>
      <c r="F17" s="1183">
        <v>239967</v>
      </c>
      <c r="G17" s="1179"/>
      <c r="H17" s="1221" t="s">
        <v>57</v>
      </c>
      <c r="I17" s="1174"/>
      <c r="J17" s="414"/>
      <c r="K17" s="1180"/>
      <c r="L17" s="1180"/>
      <c r="M17" s="1180"/>
      <c r="N17" s="1180"/>
      <c r="O17" s="1180"/>
      <c r="P17" s="1180"/>
      <c r="Q17" s="1180"/>
      <c r="R17" s="1180"/>
      <c r="S17" s="1172">
        <f t="shared" si="0"/>
        <v>0</v>
      </c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158"/>
      <c r="AM17" s="1158"/>
      <c r="AN17" s="1158"/>
      <c r="AO17" s="1158"/>
      <c r="AP17" s="1158"/>
      <c r="AQ17" s="1158"/>
      <c r="AR17" s="1158"/>
    </row>
    <row r="18" spans="1:44" s="1181" customFormat="1" ht="15" customHeight="1">
      <c r="A18" s="1173" t="s">
        <v>2111</v>
      </c>
      <c r="B18" s="1174" t="s">
        <v>2112</v>
      </c>
      <c r="C18" s="1182"/>
      <c r="D18" s="1176" t="s">
        <v>2110</v>
      </c>
      <c r="E18" s="1177">
        <v>83</v>
      </c>
      <c r="F18" s="1178"/>
      <c r="G18" s="1179"/>
      <c r="H18" s="1221"/>
      <c r="I18" s="1174"/>
      <c r="J18" s="414"/>
      <c r="K18" s="1180"/>
      <c r="L18" s="1180"/>
      <c r="M18" s="1180"/>
      <c r="N18" s="1180"/>
      <c r="O18" s="1180"/>
      <c r="P18" s="1180"/>
      <c r="Q18" s="1180"/>
      <c r="R18" s="1180"/>
      <c r="S18" s="1172">
        <f t="shared" si="0"/>
        <v>0</v>
      </c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158"/>
      <c r="AM18" s="1158"/>
      <c r="AN18" s="1158"/>
      <c r="AO18" s="1158"/>
      <c r="AP18" s="1158"/>
      <c r="AQ18" s="1158"/>
      <c r="AR18" s="1158"/>
    </row>
    <row r="19" spans="1:44" s="1181" customFormat="1" ht="15" customHeight="1">
      <c r="A19" s="1173" t="s">
        <v>2530</v>
      </c>
      <c r="B19" s="1174" t="s">
        <v>1961</v>
      </c>
      <c r="C19" s="1182"/>
      <c r="D19" s="1176"/>
      <c r="E19" s="1177"/>
      <c r="F19" s="1178"/>
      <c r="G19" s="1179"/>
      <c r="H19" s="1221" t="s">
        <v>2107</v>
      </c>
      <c r="I19" s="1174"/>
      <c r="J19" s="414"/>
      <c r="K19" s="1180"/>
      <c r="L19" s="1180"/>
      <c r="M19" s="1180"/>
      <c r="N19" s="1180"/>
      <c r="O19" s="1180"/>
      <c r="P19" s="1180"/>
      <c r="Q19" s="1180"/>
      <c r="R19" s="1180"/>
      <c r="S19" s="1172">
        <f t="shared" si="0"/>
        <v>0</v>
      </c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158"/>
      <c r="AM19" s="1158"/>
      <c r="AN19" s="1158"/>
      <c r="AO19" s="1158"/>
      <c r="AP19" s="1158"/>
      <c r="AQ19" s="1158"/>
      <c r="AR19" s="1158"/>
    </row>
    <row r="20" spans="1:44" s="1181" customFormat="1" ht="15" customHeight="1">
      <c r="A20" s="1179" t="s">
        <v>2113</v>
      </c>
      <c r="B20" s="1174" t="s">
        <v>1962</v>
      </c>
      <c r="C20" s="1182"/>
      <c r="D20" s="1176"/>
      <c r="E20" s="1176"/>
      <c r="F20" s="1178"/>
      <c r="G20" s="1179"/>
      <c r="H20" s="1221" t="s">
        <v>234</v>
      </c>
      <c r="I20" s="1174"/>
      <c r="J20" s="414"/>
      <c r="K20" s="1180"/>
      <c r="L20" s="1180"/>
      <c r="M20" s="1180"/>
      <c r="N20" s="1180"/>
      <c r="O20" s="1180"/>
      <c r="P20" s="1180"/>
      <c r="Q20" s="1180"/>
      <c r="R20" s="1180"/>
      <c r="S20" s="1172">
        <f t="shared" si="0"/>
        <v>0</v>
      </c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158"/>
      <c r="AM20" s="1158"/>
      <c r="AN20" s="1158"/>
      <c r="AO20" s="1158"/>
      <c r="AP20" s="1158"/>
      <c r="AQ20" s="1158"/>
      <c r="AR20" s="1158"/>
    </row>
    <row r="21" spans="1:44" s="1181" customFormat="1" ht="15" customHeight="1">
      <c r="A21" s="1173" t="s">
        <v>2114</v>
      </c>
      <c r="B21" s="1174"/>
      <c r="C21" s="1182"/>
      <c r="D21" s="1176" t="s">
        <v>2115</v>
      </c>
      <c r="E21" s="1176">
        <v>1</v>
      </c>
      <c r="F21" s="1183">
        <v>239967</v>
      </c>
      <c r="G21" s="1179" t="s">
        <v>937</v>
      </c>
      <c r="H21" s="1221" t="s">
        <v>2064</v>
      </c>
      <c r="I21" s="1174"/>
      <c r="J21" s="414"/>
      <c r="K21" s="1180"/>
      <c r="L21" s="1180"/>
      <c r="M21" s="1180"/>
      <c r="N21" s="1180"/>
      <c r="O21" s="1180"/>
      <c r="P21" s="1180"/>
      <c r="Q21" s="1180"/>
      <c r="R21" s="1180"/>
      <c r="S21" s="1172">
        <f t="shared" si="0"/>
        <v>0</v>
      </c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158"/>
      <c r="AM21" s="1158"/>
      <c r="AN21" s="1158"/>
      <c r="AO21" s="1158"/>
      <c r="AP21" s="1158"/>
      <c r="AQ21" s="1158"/>
      <c r="AR21" s="1158"/>
    </row>
    <row r="22" spans="1:44" s="1181" customFormat="1" ht="15" customHeight="1">
      <c r="A22" s="1173" t="s">
        <v>2116</v>
      </c>
      <c r="B22" s="1174" t="s">
        <v>1963</v>
      </c>
      <c r="C22" s="1182"/>
      <c r="D22" s="1176" t="s">
        <v>2117</v>
      </c>
      <c r="E22" s="1176">
        <v>3</v>
      </c>
      <c r="F22" s="1183">
        <v>239967</v>
      </c>
      <c r="G22" s="1179"/>
      <c r="H22" s="1221"/>
      <c r="I22" s="1174"/>
      <c r="J22" s="414"/>
      <c r="K22" s="1180"/>
      <c r="L22" s="1180"/>
      <c r="M22" s="1180"/>
      <c r="N22" s="1180"/>
      <c r="O22" s="1180"/>
      <c r="P22" s="1180"/>
      <c r="Q22" s="1180"/>
      <c r="R22" s="1180"/>
      <c r="S22" s="1172">
        <f t="shared" si="0"/>
        <v>0</v>
      </c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158"/>
      <c r="AM22" s="1158"/>
      <c r="AN22" s="1158"/>
      <c r="AO22" s="1158"/>
      <c r="AP22" s="1158"/>
      <c r="AQ22" s="1158"/>
      <c r="AR22" s="1158"/>
    </row>
    <row r="23" spans="1:44" s="1181" customFormat="1" ht="15" customHeight="1">
      <c r="A23" s="1173" t="s">
        <v>2529</v>
      </c>
      <c r="B23" s="1174" t="s">
        <v>1964</v>
      </c>
      <c r="C23" s="1182"/>
      <c r="D23" s="1176"/>
      <c r="E23" s="1176"/>
      <c r="F23" s="1178"/>
      <c r="G23" s="1179"/>
      <c r="H23" s="1221" t="s">
        <v>2630</v>
      </c>
      <c r="I23" s="1174"/>
      <c r="J23" s="414"/>
      <c r="K23" s="1180"/>
      <c r="L23" s="1180"/>
      <c r="M23" s="1180"/>
      <c r="N23" s="1180"/>
      <c r="O23" s="1180"/>
      <c r="P23" s="1180"/>
      <c r="Q23" s="1180"/>
      <c r="R23" s="1180"/>
      <c r="S23" s="1172">
        <f t="shared" si="0"/>
        <v>0</v>
      </c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158"/>
      <c r="AM23" s="1158"/>
      <c r="AN23" s="1158"/>
      <c r="AO23" s="1158"/>
      <c r="AP23" s="1158"/>
      <c r="AQ23" s="1158"/>
      <c r="AR23" s="1158"/>
    </row>
    <row r="24" spans="1:44" s="1181" customFormat="1" ht="15" customHeight="1">
      <c r="A24" s="1173" t="s">
        <v>2528</v>
      </c>
      <c r="B24" s="1174" t="s">
        <v>1965</v>
      </c>
      <c r="C24" s="1182"/>
      <c r="D24" s="1176"/>
      <c r="E24" s="1177"/>
      <c r="F24" s="1178"/>
      <c r="G24" s="1179"/>
      <c r="H24" s="1221"/>
      <c r="I24" s="1174"/>
      <c r="J24" s="414"/>
      <c r="K24" s="1180"/>
      <c r="L24" s="1180"/>
      <c r="N24" s="1180"/>
      <c r="O24" s="1180"/>
      <c r="P24" s="1180"/>
      <c r="Q24" s="1180"/>
      <c r="R24" s="1180"/>
      <c r="S24" s="1172">
        <f t="shared" si="0"/>
        <v>0</v>
      </c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158"/>
      <c r="AM24" s="1158"/>
      <c r="AN24" s="1158"/>
      <c r="AO24" s="1158"/>
      <c r="AP24" s="1158"/>
      <c r="AQ24" s="1158"/>
      <c r="AR24" s="1158"/>
    </row>
    <row r="25" spans="1:44" s="1181" customFormat="1" ht="15" customHeight="1">
      <c r="A25" s="1173" t="s">
        <v>2527</v>
      </c>
      <c r="B25" s="1174" t="s">
        <v>1966</v>
      </c>
      <c r="C25" s="1182"/>
      <c r="D25" s="1176"/>
      <c r="E25" s="1177"/>
      <c r="F25" s="1178"/>
      <c r="G25" s="1179"/>
      <c r="H25" s="1221"/>
      <c r="I25" s="1174"/>
      <c r="J25" s="414"/>
      <c r="K25" s="1180"/>
      <c r="L25" s="1180"/>
      <c r="M25" s="1180"/>
      <c r="N25" s="1180"/>
      <c r="O25" s="1180"/>
      <c r="P25" s="1180"/>
      <c r="Q25" s="1180"/>
      <c r="R25" s="1180"/>
      <c r="S25" s="1172">
        <f t="shared" si="0"/>
        <v>0</v>
      </c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257"/>
      <c r="AG25" s="257"/>
      <c r="AH25" s="257"/>
      <c r="AI25" s="257"/>
      <c r="AJ25" s="257"/>
      <c r="AK25" s="257"/>
      <c r="AL25" s="1158"/>
      <c r="AM25" s="1158"/>
      <c r="AN25" s="1158"/>
      <c r="AO25" s="1158"/>
      <c r="AP25" s="1158"/>
      <c r="AQ25" s="1158"/>
      <c r="AR25" s="1158"/>
    </row>
    <row r="26" spans="1:44" s="1181" customFormat="1" ht="15" customHeight="1">
      <c r="A26" s="1179" t="s">
        <v>2531</v>
      </c>
      <c r="B26" s="1174" t="s">
        <v>1967</v>
      </c>
      <c r="C26" s="1182"/>
      <c r="D26" s="1176"/>
      <c r="E26" s="1177"/>
      <c r="F26" s="1183">
        <v>240026</v>
      </c>
      <c r="G26" s="1184"/>
      <c r="H26" s="1188"/>
      <c r="I26" s="1185"/>
      <c r="J26" s="1186"/>
      <c r="K26" s="1180"/>
      <c r="L26" s="1180"/>
      <c r="M26" s="1180"/>
      <c r="N26" s="1180"/>
      <c r="O26" s="1180"/>
      <c r="P26" s="1180"/>
      <c r="Q26" s="1180"/>
      <c r="R26" s="1180"/>
      <c r="S26" s="1172">
        <f t="shared" si="0"/>
        <v>0</v>
      </c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158"/>
      <c r="AM26" s="1158"/>
      <c r="AN26" s="1158"/>
      <c r="AO26" s="1158"/>
      <c r="AP26" s="1158"/>
      <c r="AQ26" s="1158"/>
      <c r="AR26" s="1158"/>
    </row>
    <row r="27" spans="1:44" s="1181" customFormat="1" ht="15" customHeight="1">
      <c r="A27" s="1173" t="s">
        <v>1970</v>
      </c>
      <c r="B27" s="1174" t="s">
        <v>1968</v>
      </c>
      <c r="C27" s="1182"/>
      <c r="D27" s="1176" t="s">
        <v>1314</v>
      </c>
      <c r="E27" s="1177">
        <v>2</v>
      </c>
      <c r="F27" s="1178"/>
      <c r="G27" s="1185"/>
      <c r="H27" s="1188"/>
      <c r="I27" s="1187"/>
      <c r="J27" s="336"/>
      <c r="K27" s="1180"/>
      <c r="L27" s="1180"/>
      <c r="M27" s="1180"/>
      <c r="N27" s="1180"/>
      <c r="O27" s="1180"/>
      <c r="P27" s="1180"/>
      <c r="Q27" s="1180"/>
      <c r="R27" s="1180"/>
      <c r="S27" s="1172">
        <f t="shared" si="0"/>
        <v>0</v>
      </c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158"/>
      <c r="AM27" s="1158"/>
      <c r="AN27" s="1158"/>
      <c r="AO27" s="1158"/>
      <c r="AP27" s="1158"/>
      <c r="AQ27" s="1158"/>
      <c r="AR27" s="1158"/>
    </row>
    <row r="28" spans="1:44" s="1181" customFormat="1" ht="15" customHeight="1">
      <c r="A28" s="1173" t="s">
        <v>1971</v>
      </c>
      <c r="B28" s="1174"/>
      <c r="C28" s="1182"/>
      <c r="D28" s="1176" t="s">
        <v>2118</v>
      </c>
      <c r="E28" s="1177">
        <v>11</v>
      </c>
      <c r="F28" s="1178"/>
      <c r="G28" s="1185"/>
      <c r="H28" s="1221"/>
      <c r="I28" s="1174"/>
      <c r="J28" s="414"/>
      <c r="K28" s="1180"/>
      <c r="L28" s="1180"/>
      <c r="M28" s="1180"/>
      <c r="N28" s="1180"/>
      <c r="O28" s="1180"/>
      <c r="P28" s="1180"/>
      <c r="Q28" s="1180"/>
      <c r="R28" s="1180"/>
      <c r="S28" s="1172">
        <f t="shared" si="0"/>
        <v>0</v>
      </c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158"/>
      <c r="AM28" s="1158"/>
      <c r="AN28" s="1158"/>
      <c r="AO28" s="1158"/>
      <c r="AP28" s="1158"/>
      <c r="AQ28" s="1158"/>
      <c r="AR28" s="1158"/>
    </row>
    <row r="29" spans="1:44" s="1181" customFormat="1" ht="15" customHeight="1">
      <c r="A29" s="1173" t="s">
        <v>1972</v>
      </c>
      <c r="B29" s="1174"/>
      <c r="C29" s="1182"/>
      <c r="D29" s="1176"/>
      <c r="E29" s="1177"/>
      <c r="F29" s="1178"/>
      <c r="G29" s="1185"/>
      <c r="H29" s="1221"/>
      <c r="I29" s="1174"/>
      <c r="J29" s="414"/>
      <c r="K29" s="1180"/>
      <c r="L29" s="1180"/>
      <c r="M29" s="1180"/>
      <c r="N29" s="1180"/>
      <c r="O29" s="1180"/>
      <c r="P29" s="1180"/>
      <c r="Q29" s="1180"/>
      <c r="R29" s="1180"/>
      <c r="S29" s="1172">
        <f t="shared" si="0"/>
        <v>0</v>
      </c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158"/>
      <c r="AM29" s="1158"/>
      <c r="AN29" s="1158"/>
      <c r="AO29" s="1158"/>
      <c r="AP29" s="1158"/>
      <c r="AQ29" s="1158"/>
      <c r="AR29" s="1158"/>
    </row>
    <row r="30" spans="1:44" s="1181" customFormat="1" ht="15" customHeight="1">
      <c r="A30" s="1173" t="s">
        <v>1973</v>
      </c>
      <c r="B30" s="1174"/>
      <c r="C30" s="1182"/>
      <c r="D30" s="1176"/>
      <c r="E30" s="1177"/>
      <c r="F30" s="1178"/>
      <c r="G30" s="1179"/>
      <c r="H30" s="1221"/>
      <c r="I30" s="1174"/>
      <c r="J30" s="414"/>
      <c r="K30" s="1180"/>
      <c r="L30" s="1180"/>
      <c r="M30" s="1180"/>
      <c r="N30" s="1180"/>
      <c r="O30" s="1180"/>
      <c r="P30" s="1180"/>
      <c r="Q30" s="1180"/>
      <c r="R30" s="1180"/>
      <c r="S30" s="1172">
        <f t="shared" si="0"/>
        <v>0</v>
      </c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158"/>
      <c r="AM30" s="1158"/>
      <c r="AN30" s="1158"/>
      <c r="AO30" s="1158"/>
      <c r="AP30" s="1158"/>
      <c r="AQ30" s="1158"/>
      <c r="AR30" s="1158"/>
    </row>
    <row r="31" spans="1:44" s="1181" customFormat="1" ht="15" customHeight="1">
      <c r="A31" s="1173" t="s">
        <v>1974</v>
      </c>
      <c r="B31" s="1174" t="s">
        <v>1975</v>
      </c>
      <c r="C31" s="1182"/>
      <c r="D31" s="1176" t="s">
        <v>2119</v>
      </c>
      <c r="E31" s="1176">
        <v>11</v>
      </c>
      <c r="F31" s="1178"/>
      <c r="G31" s="1179"/>
      <c r="H31" s="1221"/>
      <c r="I31" s="1174"/>
      <c r="J31" s="414"/>
      <c r="K31" s="1180"/>
      <c r="L31" s="1180"/>
      <c r="M31" s="1180"/>
      <c r="N31" s="1180"/>
      <c r="O31" s="1180"/>
      <c r="P31" s="1180"/>
      <c r="Q31" s="1180"/>
      <c r="R31" s="1180"/>
      <c r="S31" s="1172">
        <f t="shared" si="0"/>
        <v>0</v>
      </c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158"/>
      <c r="AM31" s="1158"/>
      <c r="AN31" s="1158"/>
      <c r="AO31" s="1158"/>
      <c r="AP31" s="1158"/>
      <c r="AQ31" s="1158"/>
      <c r="AR31" s="1158"/>
    </row>
    <row r="32" spans="1:44" s="1181" customFormat="1" ht="15" customHeight="1">
      <c r="A32" s="1173"/>
      <c r="B32" s="1174"/>
      <c r="C32" s="1182"/>
      <c r="D32" s="1176"/>
      <c r="E32" s="1176"/>
      <c r="F32" s="1178"/>
      <c r="G32" s="1179"/>
      <c r="H32" s="1221"/>
      <c r="I32" s="1174"/>
      <c r="J32" s="414"/>
      <c r="K32" s="1180"/>
      <c r="L32" s="1180"/>
      <c r="M32" s="1180"/>
      <c r="N32" s="1180"/>
      <c r="O32" s="1180"/>
      <c r="P32" s="1180"/>
      <c r="Q32" s="1180"/>
      <c r="R32" s="1180"/>
      <c r="S32" s="1172">
        <f t="shared" si="0"/>
        <v>0</v>
      </c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158"/>
      <c r="AM32" s="1158"/>
      <c r="AN32" s="1158"/>
      <c r="AO32" s="1158"/>
      <c r="AP32" s="1158"/>
      <c r="AQ32" s="1158"/>
      <c r="AR32" s="1158"/>
    </row>
    <row r="33" spans="1:44" s="1181" customFormat="1" ht="15" customHeight="1">
      <c r="A33" s="1173" t="s">
        <v>3515</v>
      </c>
      <c r="B33" s="1174" t="s">
        <v>1976</v>
      </c>
      <c r="C33" s="1182"/>
      <c r="D33" s="1176"/>
      <c r="E33" s="1176"/>
      <c r="F33" s="1183">
        <v>240026</v>
      </c>
      <c r="G33" s="1179" t="s">
        <v>1977</v>
      </c>
      <c r="H33" s="1221" t="s">
        <v>1863</v>
      </c>
      <c r="I33" s="1188"/>
      <c r="J33" s="1189"/>
      <c r="K33" s="1180"/>
      <c r="L33" s="1180"/>
      <c r="M33" s="1180"/>
      <c r="N33" s="1180"/>
      <c r="O33" s="1180"/>
      <c r="P33" s="1180"/>
      <c r="Q33" s="1180"/>
      <c r="R33" s="1180"/>
      <c r="S33" s="1172">
        <f t="shared" si="0"/>
        <v>0</v>
      </c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158"/>
      <c r="AM33" s="1158"/>
      <c r="AN33" s="1158"/>
      <c r="AO33" s="1158"/>
      <c r="AP33" s="1158"/>
      <c r="AQ33" s="1158"/>
      <c r="AR33" s="1158"/>
    </row>
    <row r="34" spans="1:44" s="1181" customFormat="1" ht="15" customHeight="1">
      <c r="A34" s="1173" t="s">
        <v>3517</v>
      </c>
      <c r="B34" s="1174" t="s">
        <v>1978</v>
      </c>
      <c r="C34" s="1182"/>
      <c r="D34" s="1176"/>
      <c r="E34" s="1176"/>
      <c r="F34" s="1178"/>
      <c r="G34" s="1179" t="s">
        <v>3518</v>
      </c>
      <c r="H34" s="1221"/>
      <c r="I34" s="1191"/>
      <c r="J34" s="1191"/>
      <c r="K34" s="1180"/>
      <c r="L34" s="1180"/>
      <c r="M34" s="414">
        <f>1000*6</f>
        <v>6000</v>
      </c>
      <c r="N34" s="1180"/>
      <c r="O34" s="1180"/>
      <c r="P34" s="1180"/>
      <c r="Q34" s="1180"/>
      <c r="R34" s="1180"/>
      <c r="S34" s="1172">
        <f t="shared" si="0"/>
        <v>6000</v>
      </c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573"/>
      <c r="AG34" s="573"/>
      <c r="AH34" s="573"/>
      <c r="AI34" s="573"/>
      <c r="AJ34" s="573"/>
      <c r="AK34" s="573"/>
      <c r="AL34" s="1158"/>
      <c r="AM34" s="1158"/>
      <c r="AN34" s="1158"/>
      <c r="AO34" s="1158"/>
      <c r="AP34" s="1158"/>
      <c r="AQ34" s="1158"/>
      <c r="AR34" s="1158"/>
    </row>
    <row r="35" spans="1:44" s="1181" customFormat="1" ht="15" customHeight="1">
      <c r="A35" s="1190" t="s">
        <v>1979</v>
      </c>
      <c r="B35" s="1174" t="s">
        <v>1980</v>
      </c>
      <c r="C35" s="1182"/>
      <c r="D35" s="1176"/>
      <c r="E35" s="1176"/>
      <c r="F35" s="1178"/>
      <c r="G35" s="1179" t="s">
        <v>3516</v>
      </c>
      <c r="H35" s="1221"/>
      <c r="I35" s="1191"/>
      <c r="J35" s="1191"/>
      <c r="K35" s="1180"/>
      <c r="L35" s="1180"/>
      <c r="M35" s="414">
        <v>10000</v>
      </c>
      <c r="N35" s="1180"/>
      <c r="O35" s="1180"/>
      <c r="P35" s="1180"/>
      <c r="Q35" s="1180"/>
      <c r="R35" s="1180"/>
      <c r="S35" s="1172">
        <f t="shared" si="0"/>
        <v>10000</v>
      </c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158"/>
      <c r="AM35" s="1158"/>
      <c r="AN35" s="1158"/>
      <c r="AO35" s="1158"/>
      <c r="AP35" s="1158"/>
      <c r="AQ35" s="1158"/>
      <c r="AR35" s="1158"/>
    </row>
    <row r="36" spans="1:44" s="1181" customFormat="1" ht="15" customHeight="1">
      <c r="A36" s="1173" t="s">
        <v>2120</v>
      </c>
      <c r="B36" s="1174" t="s">
        <v>1981</v>
      </c>
      <c r="C36" s="1182"/>
      <c r="D36" s="1176" t="s">
        <v>1314</v>
      </c>
      <c r="E36" s="1176">
        <v>2</v>
      </c>
      <c r="F36" s="1178"/>
      <c r="G36" s="1191" t="s">
        <v>3727</v>
      </c>
      <c r="H36" s="1184"/>
      <c r="I36" s="1191"/>
      <c r="J36" s="1191"/>
      <c r="K36" s="1180"/>
      <c r="L36" s="1180"/>
      <c r="M36" s="1194">
        <v>24354</v>
      </c>
      <c r="N36" s="1180"/>
      <c r="O36" s="1180"/>
      <c r="P36" s="1180"/>
      <c r="Q36" s="1180"/>
      <c r="R36" s="1180"/>
      <c r="S36" s="1172">
        <f t="shared" si="0"/>
        <v>24354</v>
      </c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158"/>
      <c r="AM36" s="1158"/>
      <c r="AN36" s="1158"/>
      <c r="AO36" s="1158"/>
      <c r="AP36" s="1158"/>
      <c r="AQ36" s="1158"/>
      <c r="AR36" s="1158"/>
    </row>
    <row r="37" spans="1:44" s="1181" customFormat="1" ht="15" customHeight="1">
      <c r="A37" s="1173" t="s">
        <v>3523</v>
      </c>
      <c r="B37" s="1174"/>
      <c r="C37" s="1182"/>
      <c r="D37" s="1176"/>
      <c r="E37" s="1176"/>
      <c r="F37" s="1178"/>
      <c r="G37" s="1191"/>
      <c r="H37" s="1184"/>
      <c r="I37" s="1191"/>
      <c r="J37" s="1191"/>
      <c r="K37" s="1191"/>
      <c r="L37" s="1191"/>
      <c r="M37" s="1191"/>
      <c r="N37" s="1191"/>
      <c r="O37" s="1180"/>
      <c r="P37" s="1180"/>
      <c r="Q37" s="1180"/>
      <c r="R37" s="1180"/>
      <c r="S37" s="1172">
        <f t="shared" si="0"/>
        <v>0</v>
      </c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045"/>
      <c r="AM37" s="1158"/>
      <c r="AN37" s="1158"/>
      <c r="AO37" s="1158"/>
      <c r="AP37" s="1158"/>
      <c r="AQ37" s="1158"/>
      <c r="AR37" s="1158"/>
    </row>
    <row r="38" spans="1:44" s="1181" customFormat="1" ht="15" customHeight="1">
      <c r="A38" s="1487" t="s">
        <v>3522</v>
      </c>
      <c r="B38" s="1174"/>
      <c r="C38" s="1182"/>
      <c r="D38" s="1176"/>
      <c r="E38" s="1176"/>
      <c r="F38" s="1443" t="s">
        <v>3475</v>
      </c>
      <c r="G38" s="1191"/>
      <c r="H38" s="1292"/>
      <c r="I38" s="1292"/>
      <c r="J38" s="1191"/>
      <c r="K38" s="1191"/>
      <c r="L38" s="1180"/>
      <c r="M38" s="1194"/>
      <c r="N38" s="1180"/>
      <c r="O38" s="1180"/>
      <c r="P38" s="1180"/>
      <c r="Q38" s="1180"/>
      <c r="R38" s="1180"/>
      <c r="S38" s="1172">
        <f t="shared" si="0"/>
        <v>0</v>
      </c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045"/>
      <c r="AM38" s="1158"/>
      <c r="AN38" s="1158"/>
      <c r="AO38" s="1158"/>
      <c r="AP38" s="1158"/>
      <c r="AQ38" s="1158"/>
      <c r="AR38" s="1158"/>
    </row>
    <row r="39" spans="1:44" s="1181" customFormat="1" ht="15" customHeight="1">
      <c r="A39" s="1487" t="s">
        <v>3521</v>
      </c>
      <c r="B39" s="1174"/>
      <c r="C39" s="1182"/>
      <c r="D39" s="1176"/>
      <c r="E39" s="1176"/>
      <c r="F39" s="1443" t="s">
        <v>3473</v>
      </c>
      <c r="G39" s="1460"/>
      <c r="H39" s="1292"/>
      <c r="I39" s="1292"/>
      <c r="J39" s="1194"/>
      <c r="K39" s="1191"/>
      <c r="L39" s="1180"/>
      <c r="M39" s="1180"/>
      <c r="N39" s="1180"/>
      <c r="O39" s="1180"/>
      <c r="P39" s="1180"/>
      <c r="Q39" s="1180"/>
      <c r="R39" s="1180"/>
      <c r="S39" s="1172">
        <f t="shared" si="0"/>
        <v>0</v>
      </c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045"/>
      <c r="AM39" s="1158"/>
      <c r="AN39" s="1158"/>
      <c r="AO39" s="1158"/>
      <c r="AP39" s="1158"/>
      <c r="AQ39" s="1158"/>
      <c r="AR39" s="1158"/>
    </row>
    <row r="40" spans="1:44" s="1181" customFormat="1" ht="15" customHeight="1">
      <c r="A40" s="1179" t="s">
        <v>2121</v>
      </c>
      <c r="B40" s="1174" t="s">
        <v>1982</v>
      </c>
      <c r="C40" s="1182"/>
      <c r="D40" s="1176" t="s">
        <v>2117</v>
      </c>
      <c r="E40" s="1176">
        <v>1</v>
      </c>
      <c r="F40" s="1183">
        <v>240026</v>
      </c>
      <c r="G40" s="1179"/>
      <c r="H40" s="1221"/>
      <c r="I40" s="1174"/>
      <c r="J40" s="414"/>
      <c r="K40" s="1180"/>
      <c r="L40" s="1180"/>
      <c r="M40" s="1180"/>
      <c r="N40" s="1180"/>
      <c r="O40" s="1180"/>
      <c r="P40" s="1180"/>
      <c r="Q40" s="1180"/>
      <c r="R40" s="1180"/>
      <c r="S40" s="1172">
        <f t="shared" si="0"/>
        <v>0</v>
      </c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78"/>
      <c r="AG40" s="78"/>
      <c r="AH40" s="78"/>
      <c r="AI40" s="78"/>
      <c r="AJ40" s="78"/>
      <c r="AK40" s="78"/>
      <c r="AL40" s="1158"/>
      <c r="AM40" s="1158"/>
      <c r="AN40" s="1158"/>
      <c r="AO40" s="1158"/>
      <c r="AP40" s="1158"/>
      <c r="AQ40" s="1158"/>
      <c r="AR40" s="1158"/>
    </row>
    <row r="41" spans="1:44" s="1181" customFormat="1" ht="15" customHeight="1">
      <c r="A41" s="1179" t="s">
        <v>1983</v>
      </c>
      <c r="B41" s="1174" t="s">
        <v>1984</v>
      </c>
      <c r="C41" s="1182"/>
      <c r="D41" s="1176"/>
      <c r="E41" s="1176"/>
      <c r="F41" s="1178"/>
      <c r="G41" s="1179"/>
      <c r="H41" s="1221"/>
      <c r="I41" s="1174"/>
      <c r="J41" s="414"/>
      <c r="K41" s="1180"/>
      <c r="L41" s="1180"/>
      <c r="M41" s="1180"/>
      <c r="N41" s="1180"/>
      <c r="O41" s="1180"/>
      <c r="P41" s="1180"/>
      <c r="Q41" s="1180"/>
      <c r="R41" s="1180"/>
      <c r="S41" s="1172">
        <f t="shared" si="0"/>
        <v>0</v>
      </c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223"/>
      <c r="AG41" s="223"/>
      <c r="AH41" s="223"/>
      <c r="AI41" s="223"/>
      <c r="AJ41" s="223"/>
      <c r="AK41" s="223"/>
      <c r="AL41" s="1158"/>
      <c r="AM41" s="1045"/>
      <c r="AN41" s="1045"/>
      <c r="AO41" s="1045"/>
      <c r="AP41" s="1045"/>
      <c r="AQ41" s="1045"/>
      <c r="AR41" s="1045"/>
    </row>
    <row r="42" spans="1:44" s="1181" customFormat="1" ht="15" customHeight="1">
      <c r="A42" s="1179" t="s">
        <v>2532</v>
      </c>
      <c r="B42" s="1174" t="s">
        <v>1985</v>
      </c>
      <c r="C42" s="1182"/>
      <c r="D42" s="1176"/>
      <c r="E42" s="1176"/>
      <c r="F42" s="1178"/>
      <c r="G42" s="1179"/>
      <c r="H42" s="1221"/>
      <c r="I42" s="1174"/>
      <c r="J42" s="414"/>
      <c r="K42" s="1180"/>
      <c r="L42" s="1180"/>
      <c r="M42" s="1180"/>
      <c r="N42" s="1180"/>
      <c r="O42" s="1180"/>
      <c r="P42" s="1180"/>
      <c r="Q42" s="1180"/>
      <c r="R42" s="1180"/>
      <c r="S42" s="1172">
        <f t="shared" si="0"/>
        <v>0</v>
      </c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223"/>
      <c r="AG42" s="223"/>
      <c r="AH42" s="223"/>
      <c r="AI42" s="223"/>
      <c r="AJ42" s="223"/>
      <c r="AK42" s="223"/>
      <c r="AL42" s="1158"/>
      <c r="AM42" s="1158"/>
      <c r="AN42" s="1158"/>
      <c r="AO42" s="1158"/>
      <c r="AP42" s="1158"/>
      <c r="AQ42" s="1158"/>
      <c r="AR42" s="1158"/>
    </row>
    <row r="43" spans="1:44" s="1181" customFormat="1" ht="15" customHeight="1">
      <c r="A43" s="1179" t="s">
        <v>2533</v>
      </c>
      <c r="B43" s="1174" t="s">
        <v>1986</v>
      </c>
      <c r="C43" s="1182"/>
      <c r="D43" s="1176" t="s">
        <v>501</v>
      </c>
      <c r="E43" s="1176">
        <v>11</v>
      </c>
      <c r="F43" s="1178"/>
      <c r="G43" s="1179"/>
      <c r="H43" s="1221"/>
      <c r="I43" s="1174"/>
      <c r="J43" s="414"/>
      <c r="K43" s="1180"/>
      <c r="L43" s="1180"/>
      <c r="M43" s="1180"/>
      <c r="N43" s="1180"/>
      <c r="O43" s="1180"/>
      <c r="P43" s="1180"/>
      <c r="Q43" s="1180"/>
      <c r="R43" s="1180"/>
      <c r="S43" s="1172">
        <f t="shared" si="0"/>
        <v>0</v>
      </c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223"/>
      <c r="AG43" s="223"/>
      <c r="AH43" s="223"/>
      <c r="AI43" s="223"/>
      <c r="AJ43" s="223"/>
      <c r="AK43" s="223"/>
      <c r="AL43" s="1158"/>
      <c r="AM43" s="1158"/>
      <c r="AN43" s="1158"/>
      <c r="AO43" s="1158"/>
      <c r="AP43" s="1158"/>
      <c r="AQ43" s="1158"/>
      <c r="AR43" s="1158"/>
    </row>
    <row r="44" spans="1:44" s="1181" customFormat="1" ht="15" customHeight="1">
      <c r="A44" s="1179" t="s">
        <v>1987</v>
      </c>
      <c r="B44" s="1174"/>
      <c r="C44" s="1182"/>
      <c r="D44" s="1176"/>
      <c r="E44" s="1176"/>
      <c r="F44" s="1178"/>
      <c r="G44" s="1179"/>
      <c r="H44" s="1221"/>
      <c r="I44" s="1174"/>
      <c r="J44" s="414"/>
      <c r="K44" s="1191"/>
      <c r="L44" s="1180"/>
      <c r="M44" s="1180"/>
      <c r="N44" s="1180"/>
      <c r="O44" s="1180"/>
      <c r="P44" s="1180"/>
      <c r="Q44" s="1180"/>
      <c r="R44" s="1180"/>
      <c r="S44" s="1172">
        <f t="shared" si="0"/>
        <v>0</v>
      </c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223"/>
      <c r="AG44" s="223"/>
      <c r="AH44" s="223"/>
      <c r="AI44" s="223"/>
      <c r="AJ44" s="223"/>
      <c r="AK44" s="223"/>
      <c r="AL44" s="1158"/>
      <c r="AM44" s="1158"/>
      <c r="AN44" s="1158"/>
      <c r="AO44" s="1158"/>
      <c r="AP44" s="1158"/>
      <c r="AQ44" s="1158"/>
      <c r="AR44" s="1158"/>
    </row>
    <row r="45" spans="1:44" s="1181" customFormat="1" ht="15" customHeight="1">
      <c r="A45" s="1179" t="s">
        <v>1988</v>
      </c>
      <c r="B45" s="1174"/>
      <c r="C45" s="1182"/>
      <c r="D45" s="1176"/>
      <c r="E45" s="1176"/>
      <c r="F45" s="1178"/>
      <c r="G45" s="1179"/>
      <c r="H45" s="1221"/>
      <c r="I45" s="1174"/>
      <c r="J45" s="414"/>
      <c r="K45" s="1191"/>
      <c r="L45" s="1180"/>
      <c r="M45" s="1180"/>
      <c r="N45" s="1180"/>
      <c r="O45" s="1180"/>
      <c r="P45" s="1180"/>
      <c r="Q45" s="1180"/>
      <c r="R45" s="1180"/>
      <c r="S45" s="1172">
        <f t="shared" si="0"/>
        <v>0</v>
      </c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223"/>
      <c r="AG45" s="223"/>
      <c r="AH45" s="223"/>
      <c r="AI45" s="223"/>
      <c r="AJ45" s="223"/>
      <c r="AK45" s="223"/>
      <c r="AL45" s="1158"/>
      <c r="AM45" s="1158"/>
      <c r="AN45" s="1158"/>
      <c r="AO45" s="1158"/>
      <c r="AP45" s="1158"/>
      <c r="AQ45" s="1158"/>
      <c r="AR45" s="1158"/>
    </row>
    <row r="46" spans="1:44" s="1181" customFormat="1" ht="15" customHeight="1">
      <c r="A46" s="1179" t="s">
        <v>1989</v>
      </c>
      <c r="B46" s="1174"/>
      <c r="C46" s="1182"/>
      <c r="D46" s="1176"/>
      <c r="E46" s="1176"/>
      <c r="F46" s="1178"/>
      <c r="G46" s="1179"/>
      <c r="H46" s="1221"/>
      <c r="I46" s="1174"/>
      <c r="J46" s="414"/>
      <c r="K46" s="1191"/>
      <c r="L46" s="1180"/>
      <c r="M46" s="1180"/>
      <c r="N46" s="1180"/>
      <c r="O46" s="1180"/>
      <c r="P46" s="1180"/>
      <c r="Q46" s="1180"/>
      <c r="R46" s="1180"/>
      <c r="S46" s="1172">
        <f t="shared" si="0"/>
        <v>0</v>
      </c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223"/>
      <c r="AG46" s="223"/>
      <c r="AH46" s="223"/>
      <c r="AI46" s="223"/>
      <c r="AJ46" s="223"/>
      <c r="AK46" s="223"/>
      <c r="AL46" s="1158"/>
      <c r="AM46" s="1158"/>
      <c r="AN46" s="1158"/>
      <c r="AO46" s="1158"/>
      <c r="AP46" s="1158"/>
      <c r="AQ46" s="1158"/>
      <c r="AR46" s="1158"/>
    </row>
    <row r="47" spans="1:44" s="1181" customFormat="1" ht="15" customHeight="1">
      <c r="A47" s="1179" t="s">
        <v>1990</v>
      </c>
      <c r="B47" s="1174"/>
      <c r="C47" s="1182"/>
      <c r="D47" s="1176" t="s">
        <v>1314</v>
      </c>
      <c r="E47" s="1176">
        <v>1</v>
      </c>
      <c r="F47" s="1178"/>
      <c r="G47" s="1179"/>
      <c r="H47" s="1221"/>
      <c r="I47" s="1174"/>
      <c r="J47" s="414"/>
      <c r="K47" s="1191"/>
      <c r="L47" s="1180"/>
      <c r="M47" s="1180"/>
      <c r="N47" s="1180"/>
      <c r="O47" s="1180"/>
      <c r="P47" s="1180"/>
      <c r="Q47" s="1180"/>
      <c r="R47" s="1180"/>
      <c r="S47" s="1172">
        <f t="shared" si="0"/>
        <v>0</v>
      </c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223"/>
      <c r="AG47" s="223"/>
      <c r="AH47" s="223"/>
      <c r="AI47" s="223"/>
      <c r="AJ47" s="223"/>
      <c r="AK47" s="223"/>
      <c r="AL47" s="1158"/>
      <c r="AM47" s="1158"/>
      <c r="AN47" s="1158"/>
      <c r="AO47" s="1158"/>
      <c r="AP47" s="1158"/>
      <c r="AQ47" s="1158"/>
      <c r="AR47" s="1158"/>
    </row>
    <row r="48" spans="1:44" s="1181" customFormat="1" ht="15" customHeight="1">
      <c r="A48" s="1192" t="s">
        <v>2122</v>
      </c>
      <c r="B48" s="1174" t="s">
        <v>2123</v>
      </c>
      <c r="C48" s="1182"/>
      <c r="D48" s="1176" t="s">
        <v>1314</v>
      </c>
      <c r="E48" s="1176">
        <v>1</v>
      </c>
      <c r="F48" s="1183">
        <v>240026</v>
      </c>
      <c r="G48" s="1179"/>
      <c r="H48" s="1221"/>
      <c r="I48" s="1174"/>
      <c r="J48" s="414"/>
      <c r="K48" s="1180"/>
      <c r="L48" s="1180"/>
      <c r="M48" s="1180"/>
      <c r="N48" s="1180"/>
      <c r="O48" s="1180"/>
      <c r="P48" s="1180"/>
      <c r="Q48" s="1180"/>
      <c r="R48" s="1180"/>
      <c r="S48" s="1172">
        <f t="shared" si="0"/>
        <v>0</v>
      </c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223"/>
      <c r="AG48" s="223"/>
      <c r="AH48" s="223"/>
      <c r="AI48" s="223"/>
      <c r="AJ48" s="223"/>
      <c r="AK48" s="223"/>
      <c r="AL48" s="1158"/>
      <c r="AM48" s="1158"/>
      <c r="AN48" s="1158"/>
      <c r="AO48" s="1158"/>
      <c r="AP48" s="1158"/>
      <c r="AQ48" s="1158"/>
      <c r="AR48" s="1158"/>
    </row>
    <row r="49" spans="1:44" s="1181" customFormat="1" ht="15" customHeight="1">
      <c r="A49" s="1173" t="s">
        <v>2124</v>
      </c>
      <c r="B49" s="1174"/>
      <c r="C49" s="1182"/>
      <c r="D49" s="1176"/>
      <c r="E49" s="1176"/>
      <c r="F49" s="1178"/>
      <c r="G49" s="1179"/>
      <c r="H49" s="1184"/>
      <c r="I49" s="1191"/>
      <c r="J49" s="1194"/>
      <c r="K49" s="1180"/>
      <c r="L49" s="1180"/>
      <c r="M49" s="1180"/>
      <c r="N49" s="1180"/>
      <c r="O49" s="1180"/>
      <c r="P49" s="1180"/>
      <c r="Q49" s="1180"/>
      <c r="R49" s="1180"/>
      <c r="S49" s="1172">
        <f t="shared" si="0"/>
        <v>0</v>
      </c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223"/>
      <c r="AG49" s="223"/>
      <c r="AH49" s="223"/>
      <c r="AI49" s="223"/>
      <c r="AJ49" s="223"/>
      <c r="AK49" s="223"/>
      <c r="AL49" s="1158"/>
      <c r="AM49" s="1158"/>
      <c r="AN49" s="1158"/>
      <c r="AO49" s="1158"/>
      <c r="AP49" s="1158"/>
      <c r="AQ49" s="1158"/>
      <c r="AR49" s="1158"/>
    </row>
    <row r="50" spans="1:44" s="1181" customFormat="1" ht="15" customHeight="1">
      <c r="A50" s="1173" t="s">
        <v>2125</v>
      </c>
      <c r="B50" s="1174" t="s">
        <v>1991</v>
      </c>
      <c r="C50" s="1182"/>
      <c r="D50" s="1176" t="s">
        <v>1314</v>
      </c>
      <c r="E50" s="1176">
        <v>21</v>
      </c>
      <c r="F50" s="1178" t="s">
        <v>2126</v>
      </c>
      <c r="G50" s="1195" t="s">
        <v>3339</v>
      </c>
      <c r="H50" s="1221" t="s">
        <v>2107</v>
      </c>
      <c r="I50" s="1174"/>
      <c r="J50" s="414"/>
      <c r="K50" s="1180"/>
      <c r="L50" s="1180"/>
      <c r="M50" s="1180"/>
      <c r="N50" s="1180"/>
      <c r="O50" s="1180"/>
      <c r="P50" s="1180"/>
      <c r="Q50" s="1180"/>
      <c r="R50" s="1180"/>
      <c r="S50" s="1172">
        <f t="shared" si="0"/>
        <v>0</v>
      </c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223"/>
      <c r="AG50" s="223"/>
      <c r="AH50" s="223"/>
      <c r="AI50" s="223"/>
      <c r="AJ50" s="223"/>
      <c r="AK50" s="223"/>
      <c r="AL50" s="1158"/>
      <c r="AM50" s="1158"/>
      <c r="AN50" s="1158"/>
      <c r="AO50" s="1158"/>
      <c r="AP50" s="1158"/>
      <c r="AQ50" s="1158"/>
      <c r="AR50" s="1158"/>
    </row>
    <row r="51" spans="1:44" s="1181" customFormat="1" ht="15" customHeight="1">
      <c r="A51" s="1196" t="s">
        <v>2609</v>
      </c>
      <c r="B51" s="1174"/>
      <c r="C51" s="1182"/>
      <c r="D51" s="1176"/>
      <c r="E51" s="1176"/>
      <c r="F51" s="1178"/>
      <c r="G51" s="1185" t="s">
        <v>1992</v>
      </c>
      <c r="H51" s="1221" t="s">
        <v>2064</v>
      </c>
      <c r="I51" s="1174"/>
      <c r="J51" s="414"/>
      <c r="K51" s="1180"/>
      <c r="L51" s="1180"/>
      <c r="M51" s="1180"/>
      <c r="N51" s="1180"/>
      <c r="O51" s="1180"/>
      <c r="P51" s="1180"/>
      <c r="Q51" s="1180"/>
      <c r="R51" s="1180"/>
      <c r="S51" s="1172">
        <f t="shared" si="0"/>
        <v>0</v>
      </c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23"/>
      <c r="AG51" s="223"/>
      <c r="AH51" s="223"/>
      <c r="AI51" s="223"/>
      <c r="AJ51" s="223"/>
      <c r="AK51" s="223"/>
      <c r="AL51" s="1158"/>
      <c r="AM51" s="1158"/>
      <c r="AN51" s="1158"/>
      <c r="AO51" s="1158"/>
      <c r="AP51" s="1158"/>
      <c r="AQ51" s="1158"/>
      <c r="AR51" s="1158"/>
    </row>
    <row r="52" spans="1:44" s="1181" customFormat="1" ht="15" customHeight="1">
      <c r="A52" s="1196" t="s">
        <v>2610</v>
      </c>
      <c r="B52" s="1174"/>
      <c r="C52" s="1182"/>
      <c r="D52" s="1176"/>
      <c r="E52" s="1176"/>
      <c r="F52" s="1178"/>
      <c r="G52" s="1185" t="s">
        <v>1993</v>
      </c>
      <c r="H52" s="1221"/>
      <c r="I52" s="1174"/>
      <c r="J52" s="414"/>
      <c r="K52" s="1180"/>
      <c r="L52" s="1180"/>
      <c r="M52" s="1180"/>
      <c r="N52" s="1180"/>
      <c r="O52" s="1180"/>
      <c r="P52" s="1180"/>
      <c r="Q52" s="1180"/>
      <c r="R52" s="1180"/>
      <c r="S52" s="1172">
        <f t="shared" si="0"/>
        <v>0</v>
      </c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223"/>
      <c r="AG52" s="223"/>
      <c r="AH52" s="223"/>
      <c r="AI52" s="223"/>
      <c r="AJ52" s="223"/>
      <c r="AK52" s="223"/>
      <c r="AL52" s="1158"/>
      <c r="AM52" s="1158"/>
      <c r="AN52" s="1158"/>
      <c r="AO52" s="1158"/>
      <c r="AP52" s="1158"/>
      <c r="AQ52" s="1158"/>
      <c r="AR52" s="1158"/>
    </row>
    <row r="53" spans="1:44" s="1181" customFormat="1" ht="15" customHeight="1">
      <c r="A53" s="1196" t="s">
        <v>2127</v>
      </c>
      <c r="B53" s="1174" t="s">
        <v>2128</v>
      </c>
      <c r="C53" s="1182"/>
      <c r="D53" s="1176" t="s">
        <v>1314</v>
      </c>
      <c r="E53" s="1176">
        <v>1</v>
      </c>
      <c r="F53" s="1178" t="s">
        <v>2129</v>
      </c>
      <c r="G53" s="1185" t="s">
        <v>2130</v>
      </c>
      <c r="H53" s="1221"/>
      <c r="I53" s="1174"/>
      <c r="J53" s="414"/>
      <c r="K53" s="1191"/>
      <c r="L53" s="1180"/>
      <c r="M53" s="1180"/>
      <c r="N53" s="1180"/>
      <c r="O53" s="1180"/>
      <c r="P53" s="1180"/>
      <c r="Q53" s="1180"/>
      <c r="R53" s="1197"/>
      <c r="S53" s="1172">
        <f t="shared" si="0"/>
        <v>0</v>
      </c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223"/>
      <c r="AG53" s="223"/>
      <c r="AH53" s="223"/>
      <c r="AI53" s="223"/>
      <c r="AJ53" s="223"/>
      <c r="AK53" s="223"/>
      <c r="AL53" s="1158"/>
      <c r="AM53" s="1158"/>
      <c r="AN53" s="1158"/>
      <c r="AO53" s="1158"/>
      <c r="AP53" s="1158"/>
      <c r="AQ53" s="1158"/>
      <c r="AR53" s="1158"/>
    </row>
    <row r="54" spans="1:44" s="1181" customFormat="1" ht="15" customHeight="1">
      <c r="A54" s="1173" t="s">
        <v>57</v>
      </c>
      <c r="B54" s="1174" t="s">
        <v>57</v>
      </c>
      <c r="C54" s="1182"/>
      <c r="D54" s="1176"/>
      <c r="E54" s="1176"/>
      <c r="F54" s="1178" t="s">
        <v>57</v>
      </c>
      <c r="G54" s="1185" t="s">
        <v>2611</v>
      </c>
      <c r="H54" s="1221"/>
      <c r="I54" s="1174"/>
      <c r="J54" s="414"/>
      <c r="K54" s="1191"/>
      <c r="L54" s="1180"/>
      <c r="M54" s="1180"/>
      <c r="N54" s="1180"/>
      <c r="O54" s="1180"/>
      <c r="P54" s="1180"/>
      <c r="Q54" s="1180"/>
      <c r="R54" s="1180"/>
      <c r="S54" s="1172">
        <f t="shared" si="0"/>
        <v>0</v>
      </c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223"/>
      <c r="AG54" s="223"/>
      <c r="AH54" s="223"/>
      <c r="AI54" s="223"/>
      <c r="AJ54" s="223"/>
      <c r="AK54" s="223"/>
      <c r="AL54" s="1158"/>
      <c r="AM54" s="1158"/>
      <c r="AN54" s="1158"/>
      <c r="AO54" s="1158"/>
      <c r="AP54" s="1158"/>
      <c r="AQ54" s="1158"/>
      <c r="AR54" s="1158"/>
    </row>
    <row r="55" spans="1:44" s="1181" customFormat="1" ht="15" customHeight="1">
      <c r="A55" s="1173" t="s">
        <v>2131</v>
      </c>
      <c r="B55" s="1174" t="s">
        <v>2132</v>
      </c>
      <c r="C55" s="1182"/>
      <c r="D55" s="1176"/>
      <c r="E55" s="1176"/>
      <c r="F55" s="1178" t="s">
        <v>2133</v>
      </c>
      <c r="G55" s="1185" t="s">
        <v>2134</v>
      </c>
      <c r="H55" s="1221"/>
      <c r="I55" s="1174"/>
      <c r="J55" s="414"/>
      <c r="K55" s="1191"/>
      <c r="L55" s="1180"/>
      <c r="M55" s="1180"/>
      <c r="N55" s="1180"/>
      <c r="O55" s="1180"/>
      <c r="P55" s="1180"/>
      <c r="Q55" s="1180"/>
      <c r="R55" s="1180"/>
      <c r="S55" s="1172">
        <f t="shared" si="0"/>
        <v>0</v>
      </c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223"/>
      <c r="AG55" s="223"/>
      <c r="AH55" s="223"/>
      <c r="AI55" s="223"/>
      <c r="AJ55" s="223"/>
      <c r="AK55" s="223"/>
      <c r="AL55" s="1158"/>
      <c r="AM55" s="1158"/>
      <c r="AN55" s="1158"/>
      <c r="AO55" s="1158"/>
      <c r="AP55" s="1158"/>
      <c r="AQ55" s="1158"/>
      <c r="AR55" s="1158"/>
    </row>
    <row r="56" spans="1:44" s="1181" customFormat="1" ht="15" customHeight="1">
      <c r="A56" s="1173"/>
      <c r="B56" s="1174"/>
      <c r="C56" s="1182"/>
      <c r="D56" s="1176"/>
      <c r="E56" s="1176"/>
      <c r="F56" s="1178"/>
      <c r="G56" s="1185" t="s">
        <v>2135</v>
      </c>
      <c r="H56" s="1221"/>
      <c r="I56" s="1174"/>
      <c r="J56" s="414"/>
      <c r="K56" s="1191"/>
      <c r="L56" s="1180"/>
      <c r="M56" s="1180"/>
      <c r="N56" s="1180"/>
      <c r="O56" s="1180"/>
      <c r="P56" s="1180"/>
      <c r="Q56" s="1180"/>
      <c r="R56" s="1180"/>
      <c r="S56" s="1172">
        <f t="shared" si="0"/>
        <v>0</v>
      </c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223"/>
      <c r="AG56" s="223"/>
      <c r="AH56" s="223"/>
      <c r="AI56" s="223"/>
      <c r="AJ56" s="223"/>
      <c r="AK56" s="223"/>
      <c r="AL56" s="1158"/>
      <c r="AM56" s="1158"/>
      <c r="AN56" s="1158"/>
      <c r="AO56" s="1158"/>
      <c r="AP56" s="1158"/>
      <c r="AQ56" s="1158"/>
      <c r="AR56" s="1158"/>
    </row>
    <row r="57" spans="1:44" s="1181" customFormat="1" ht="15" customHeight="1">
      <c r="A57" s="1173" t="s">
        <v>2136</v>
      </c>
      <c r="B57" s="1174" t="s">
        <v>2137</v>
      </c>
      <c r="C57" s="1182"/>
      <c r="D57" s="1176"/>
      <c r="E57" s="1176"/>
      <c r="F57" s="1178" t="s">
        <v>2138</v>
      </c>
      <c r="G57" s="1185" t="s">
        <v>2134</v>
      </c>
      <c r="H57" s="1221"/>
      <c r="I57" s="1174"/>
      <c r="J57" s="414"/>
      <c r="K57" s="1191"/>
      <c r="L57" s="1180"/>
      <c r="M57" s="1180"/>
      <c r="N57" s="1180"/>
      <c r="O57" s="1180"/>
      <c r="P57" s="1180"/>
      <c r="Q57" s="1180"/>
      <c r="R57" s="1180"/>
      <c r="S57" s="1172">
        <f t="shared" si="0"/>
        <v>0</v>
      </c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223"/>
      <c r="AG57" s="223"/>
      <c r="AH57" s="223"/>
      <c r="AI57" s="223"/>
      <c r="AJ57" s="223"/>
      <c r="AK57" s="223"/>
      <c r="AL57" s="1158"/>
      <c r="AM57" s="1158"/>
      <c r="AN57" s="1158"/>
      <c r="AO57" s="1158"/>
      <c r="AP57" s="1158"/>
      <c r="AQ57" s="1158"/>
      <c r="AR57" s="1158"/>
    </row>
    <row r="58" spans="1:44" s="1181" customFormat="1" ht="15" customHeight="1">
      <c r="A58" s="1173" t="s">
        <v>57</v>
      </c>
      <c r="B58" s="1174" t="s">
        <v>57</v>
      </c>
      <c r="C58" s="1182" t="s">
        <v>57</v>
      </c>
      <c r="D58" s="1176"/>
      <c r="E58" s="1176"/>
      <c r="F58" s="1178" t="s">
        <v>57</v>
      </c>
      <c r="G58" s="1185" t="s">
        <v>2139</v>
      </c>
      <c r="H58" s="1221"/>
      <c r="I58" s="1174"/>
      <c r="J58" s="414"/>
      <c r="K58" s="1191"/>
      <c r="L58" s="1180"/>
      <c r="M58" s="1180"/>
      <c r="N58" s="1180"/>
      <c r="O58" s="1180"/>
      <c r="P58" s="1180"/>
      <c r="Q58" s="1180"/>
      <c r="R58" s="1180"/>
      <c r="S58" s="1172">
        <f t="shared" si="0"/>
        <v>0</v>
      </c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223"/>
      <c r="AG58" s="223"/>
      <c r="AH58" s="223"/>
      <c r="AI58" s="223"/>
      <c r="AJ58" s="223"/>
      <c r="AK58" s="223"/>
      <c r="AL58" s="1158"/>
      <c r="AM58" s="1158"/>
      <c r="AN58" s="1158"/>
      <c r="AO58" s="1158"/>
      <c r="AP58" s="1158"/>
      <c r="AQ58" s="1158"/>
      <c r="AR58" s="1158"/>
    </row>
    <row r="59" spans="1:44" s="1181" customFormat="1" ht="15" customHeight="1">
      <c r="A59" s="1173"/>
      <c r="B59" s="1174"/>
      <c r="C59" s="1182"/>
      <c r="D59" s="1176"/>
      <c r="E59" s="1176"/>
      <c r="F59" s="1178"/>
      <c r="G59" s="1185" t="s">
        <v>2612</v>
      </c>
      <c r="H59" s="1221"/>
      <c r="I59" s="1174"/>
      <c r="J59" s="414"/>
      <c r="K59" s="1191"/>
      <c r="L59" s="1180"/>
      <c r="M59" s="1180"/>
      <c r="N59" s="1180"/>
      <c r="O59" s="1180"/>
      <c r="P59" s="1180"/>
      <c r="Q59" s="1180"/>
      <c r="R59" s="1180"/>
      <c r="S59" s="1172">
        <f t="shared" si="0"/>
        <v>0</v>
      </c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223"/>
      <c r="AG59" s="223"/>
      <c r="AH59" s="223"/>
      <c r="AI59" s="223"/>
      <c r="AJ59" s="223"/>
      <c r="AK59" s="223"/>
      <c r="AL59" s="1158"/>
      <c r="AM59" s="1158"/>
      <c r="AN59" s="1158"/>
      <c r="AO59" s="1158"/>
      <c r="AP59" s="1158"/>
      <c r="AQ59" s="1158"/>
      <c r="AR59" s="1158"/>
    </row>
    <row r="60" spans="1:44" s="1181" customFormat="1" ht="15" customHeight="1">
      <c r="A60" s="1173" t="s">
        <v>2140</v>
      </c>
      <c r="B60" s="1174" t="s">
        <v>1994</v>
      </c>
      <c r="C60" s="1182"/>
      <c r="D60" s="1176"/>
      <c r="E60" s="1176"/>
      <c r="F60" s="1178"/>
      <c r="G60" s="1185" t="s">
        <v>937</v>
      </c>
      <c r="H60" s="1221"/>
      <c r="I60" s="1174"/>
      <c r="J60" s="414"/>
      <c r="K60" s="1180"/>
      <c r="L60" s="1180"/>
      <c r="M60" s="1180"/>
      <c r="N60" s="1180"/>
      <c r="O60" s="1180"/>
      <c r="P60" s="1180"/>
      <c r="Q60" s="1180"/>
      <c r="R60" s="1180"/>
      <c r="S60" s="1172">
        <f t="shared" si="0"/>
        <v>0</v>
      </c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223"/>
      <c r="AG60" s="223"/>
      <c r="AH60" s="223"/>
      <c r="AI60" s="223"/>
      <c r="AJ60" s="223"/>
      <c r="AK60" s="223"/>
      <c r="AL60" s="1045"/>
      <c r="AM60" s="1158"/>
      <c r="AN60" s="1158"/>
      <c r="AO60" s="1158"/>
      <c r="AP60" s="1158"/>
      <c r="AQ60" s="1158"/>
      <c r="AR60" s="1158"/>
    </row>
    <row r="61" spans="1:44" s="1181" customFormat="1" ht="15" customHeight="1">
      <c r="A61" s="1173" t="s">
        <v>1995</v>
      </c>
      <c r="B61" s="1174" t="s">
        <v>1996</v>
      </c>
      <c r="C61" s="1182"/>
      <c r="D61" s="1176" t="s">
        <v>2115</v>
      </c>
      <c r="E61" s="1176">
        <v>1</v>
      </c>
      <c r="F61" s="1183">
        <v>240026</v>
      </c>
      <c r="G61" s="1185" t="s">
        <v>1997</v>
      </c>
      <c r="H61" s="1222"/>
      <c r="I61" s="110"/>
      <c r="J61" s="336"/>
      <c r="K61" s="1180"/>
      <c r="L61" s="1180"/>
      <c r="M61" s="1180"/>
      <c r="N61" s="1180"/>
      <c r="O61" s="1180"/>
      <c r="P61" s="1180"/>
      <c r="Q61" s="1180"/>
      <c r="R61" s="1180"/>
      <c r="S61" s="1172">
        <f t="shared" si="0"/>
        <v>0</v>
      </c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223"/>
      <c r="AG61" s="223"/>
      <c r="AH61" s="223"/>
      <c r="AI61" s="223"/>
      <c r="AJ61" s="223"/>
      <c r="AK61" s="223"/>
      <c r="AL61" s="1158"/>
      <c r="AM61" s="1158"/>
      <c r="AN61" s="1158"/>
      <c r="AO61" s="1158"/>
      <c r="AP61" s="1158"/>
      <c r="AQ61" s="1158"/>
      <c r="AR61" s="1158"/>
    </row>
    <row r="62" spans="1:44" s="1181" customFormat="1" ht="15" customHeight="1">
      <c r="A62" s="1173" t="s">
        <v>1998</v>
      </c>
      <c r="B62" s="1174" t="s">
        <v>1999</v>
      </c>
      <c r="C62" s="1182"/>
      <c r="D62" s="1176" t="s">
        <v>1314</v>
      </c>
      <c r="E62" s="1176">
        <v>1</v>
      </c>
      <c r="F62" s="1183">
        <v>240148</v>
      </c>
      <c r="G62" s="1185" t="s">
        <v>3572</v>
      </c>
      <c r="H62" s="1222"/>
      <c r="I62" s="110"/>
      <c r="J62" s="336"/>
      <c r="K62" s="1180"/>
      <c r="L62" s="1180"/>
      <c r="M62" s="1180"/>
      <c r="N62" s="1180"/>
      <c r="O62" s="1180"/>
      <c r="P62" s="1180"/>
      <c r="Q62" s="1180"/>
      <c r="R62" s="1180"/>
      <c r="S62" s="1172">
        <f t="shared" si="0"/>
        <v>0</v>
      </c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223"/>
      <c r="AG62" s="223"/>
      <c r="AH62" s="223"/>
      <c r="AI62" s="223"/>
      <c r="AJ62" s="223"/>
      <c r="AK62" s="223"/>
      <c r="AL62" s="1158"/>
      <c r="AM62" s="1045"/>
      <c r="AN62" s="1045"/>
      <c r="AO62" s="1045"/>
      <c r="AP62" s="1045"/>
      <c r="AQ62" s="1045"/>
      <c r="AR62" s="1045"/>
    </row>
    <row r="63" spans="1:44" s="1181" customFormat="1" ht="15" customHeight="1">
      <c r="A63" s="1173" t="s">
        <v>3863</v>
      </c>
      <c r="B63" s="1174" t="s">
        <v>2000</v>
      </c>
      <c r="C63" s="1182"/>
      <c r="D63" s="1176" t="s">
        <v>1314</v>
      </c>
      <c r="E63" s="1176">
        <v>1</v>
      </c>
      <c r="F63" s="1183">
        <v>240148</v>
      </c>
      <c r="G63" s="1185" t="s">
        <v>1969</v>
      </c>
      <c r="H63" s="1222"/>
      <c r="I63" s="110"/>
      <c r="J63" s="336"/>
      <c r="K63" s="1191"/>
      <c r="L63" s="1180"/>
      <c r="M63" s="1191"/>
      <c r="N63" s="1180"/>
      <c r="O63" s="1180"/>
      <c r="P63" s="1180"/>
      <c r="Q63" s="1180"/>
      <c r="R63" s="1180"/>
      <c r="S63" s="1172">
        <f t="shared" si="0"/>
        <v>0</v>
      </c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223"/>
      <c r="AG63" s="223"/>
      <c r="AH63" s="223"/>
      <c r="AI63" s="223"/>
      <c r="AJ63" s="223"/>
      <c r="AK63" s="223"/>
      <c r="AM63" s="1158"/>
      <c r="AN63" s="1158"/>
      <c r="AO63" s="1158"/>
      <c r="AP63" s="1158"/>
      <c r="AQ63" s="1158"/>
      <c r="AR63" s="1158"/>
    </row>
    <row r="64" spans="1:44" s="1181" customFormat="1" ht="15" customHeight="1">
      <c r="A64" s="1173" t="s">
        <v>3864</v>
      </c>
      <c r="B64" s="1174" t="s">
        <v>2001</v>
      </c>
      <c r="C64" s="1182"/>
      <c r="D64" s="1176" t="s">
        <v>1314</v>
      </c>
      <c r="E64" s="1176">
        <v>1</v>
      </c>
      <c r="F64" s="1178" t="s">
        <v>2141</v>
      </c>
      <c r="G64" s="1185" t="s">
        <v>3573</v>
      </c>
      <c r="H64" s="1222"/>
      <c r="I64" s="110"/>
      <c r="J64" s="336"/>
      <c r="K64" s="1191"/>
      <c r="L64" s="1180"/>
      <c r="M64" s="1180"/>
      <c r="N64" s="1180"/>
      <c r="O64" s="1180"/>
      <c r="P64" s="1180"/>
      <c r="Q64" s="1180"/>
      <c r="R64" s="1180"/>
      <c r="S64" s="1172">
        <f t="shared" si="0"/>
        <v>0</v>
      </c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223"/>
      <c r="AG64" s="223"/>
      <c r="AH64" s="223"/>
      <c r="AI64" s="223"/>
      <c r="AJ64" s="223"/>
      <c r="AK64" s="223"/>
      <c r="AM64" s="1158"/>
      <c r="AN64" s="1158"/>
      <c r="AO64" s="1158"/>
      <c r="AP64" s="1158"/>
      <c r="AQ64" s="1158"/>
      <c r="AR64" s="1158"/>
    </row>
    <row r="65" spans="1:44" s="1181" customFormat="1" ht="15" customHeight="1">
      <c r="A65" s="1173"/>
      <c r="B65" s="1174" t="s">
        <v>2002</v>
      </c>
      <c r="C65" s="1182"/>
      <c r="D65" s="1176"/>
      <c r="E65" s="1176"/>
      <c r="F65" s="1178"/>
      <c r="G65" s="1201" t="s">
        <v>3514</v>
      </c>
      <c r="H65" s="1222"/>
      <c r="I65" s="110"/>
      <c r="J65" s="1488"/>
      <c r="K65" s="1191"/>
      <c r="L65" s="1180"/>
      <c r="M65" s="1180"/>
      <c r="N65" s="1180"/>
      <c r="O65" s="1180"/>
      <c r="P65" s="1180"/>
      <c r="Q65" s="1180"/>
      <c r="R65" s="1180"/>
      <c r="S65" s="1172">
        <f t="shared" si="0"/>
        <v>0</v>
      </c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223"/>
      <c r="AG65" s="223"/>
      <c r="AH65" s="223"/>
      <c r="AI65" s="223"/>
      <c r="AJ65" s="223"/>
      <c r="AK65" s="223"/>
      <c r="AL65" s="1045"/>
    </row>
    <row r="66" spans="1:44" s="1181" customFormat="1" ht="15" customHeight="1">
      <c r="A66" s="1173" t="s">
        <v>2142</v>
      </c>
      <c r="B66" s="1174"/>
      <c r="C66" s="1182"/>
      <c r="D66" s="1176"/>
      <c r="E66" s="1176"/>
      <c r="F66" s="1178"/>
      <c r="G66" s="1179"/>
      <c r="H66" s="1221" t="s">
        <v>2107</v>
      </c>
      <c r="I66" s="1174"/>
      <c r="J66" s="414"/>
      <c r="K66" s="1180"/>
      <c r="L66" s="1180"/>
      <c r="M66" s="1180"/>
      <c r="N66" s="1180"/>
      <c r="O66" s="1180"/>
      <c r="P66" s="1180"/>
      <c r="Q66" s="1180"/>
      <c r="R66" s="1180"/>
      <c r="S66" s="1172">
        <f t="shared" si="0"/>
        <v>0</v>
      </c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223"/>
      <c r="AG66" s="223"/>
      <c r="AH66" s="223"/>
      <c r="AI66" s="223"/>
      <c r="AJ66" s="223"/>
      <c r="AK66" s="223"/>
      <c r="AL66" s="1045"/>
    </row>
    <row r="67" spans="1:44" s="1181" customFormat="1" ht="15" customHeight="1">
      <c r="A67" s="1173" t="s">
        <v>2143</v>
      </c>
      <c r="B67" s="1174"/>
      <c r="C67" s="1182"/>
      <c r="D67" s="1176" t="s">
        <v>1314</v>
      </c>
      <c r="E67" s="1176">
        <v>1</v>
      </c>
      <c r="F67" s="1183">
        <v>239998</v>
      </c>
      <c r="G67" s="1179" t="s">
        <v>2144</v>
      </c>
      <c r="H67" s="1221" t="s">
        <v>2064</v>
      </c>
      <c r="I67" s="1174"/>
      <c r="J67" s="414"/>
      <c r="K67" s="1180"/>
      <c r="L67" s="1180"/>
      <c r="M67" s="1180"/>
      <c r="N67" s="1180"/>
      <c r="O67" s="1180"/>
      <c r="P67" s="1180"/>
      <c r="Q67" s="1180"/>
      <c r="R67" s="1180"/>
      <c r="S67" s="1172">
        <f t="shared" si="0"/>
        <v>0</v>
      </c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223"/>
      <c r="AG67" s="223"/>
      <c r="AH67" s="223"/>
      <c r="AI67" s="223"/>
      <c r="AJ67" s="223"/>
      <c r="AK67" s="223"/>
      <c r="AL67" s="1045"/>
    </row>
    <row r="68" spans="1:44" s="1181" customFormat="1" ht="15" customHeight="1">
      <c r="A68" s="1173" t="s">
        <v>2145</v>
      </c>
      <c r="B68" s="1174"/>
      <c r="C68" s="1182"/>
      <c r="D68" s="1176"/>
      <c r="E68" s="1176"/>
      <c r="F68" s="1178"/>
      <c r="G68" s="1179" t="s">
        <v>471</v>
      </c>
      <c r="H68" s="1221"/>
      <c r="I68" s="1174"/>
      <c r="J68" s="414"/>
      <c r="K68" s="1180"/>
      <c r="L68" s="1180"/>
      <c r="M68" s="1180"/>
      <c r="N68" s="1180"/>
      <c r="O68" s="1180"/>
      <c r="P68" s="1180"/>
      <c r="Q68" s="1180"/>
      <c r="R68" s="1180"/>
      <c r="S68" s="1172">
        <f t="shared" si="0"/>
        <v>0</v>
      </c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223"/>
      <c r="AG68" s="223"/>
      <c r="AH68" s="223"/>
      <c r="AI68" s="223"/>
      <c r="AJ68" s="223"/>
      <c r="AK68" s="223"/>
      <c r="AL68" s="1045"/>
    </row>
    <row r="69" spans="1:44" s="1181" customFormat="1" ht="15" customHeight="1">
      <c r="A69" s="1173" t="s">
        <v>2146</v>
      </c>
      <c r="B69" s="1174"/>
      <c r="C69" s="1182"/>
      <c r="D69" s="1176" t="s">
        <v>1314</v>
      </c>
      <c r="E69" s="1176">
        <v>12</v>
      </c>
      <c r="F69" s="1178"/>
      <c r="G69" s="1179"/>
      <c r="H69" s="1221"/>
      <c r="I69" s="1174"/>
      <c r="J69" s="414"/>
      <c r="K69" s="1180"/>
      <c r="L69" s="1180"/>
      <c r="M69" s="1180"/>
      <c r="N69" s="1180"/>
      <c r="O69" s="1180"/>
      <c r="P69" s="1180"/>
      <c r="Q69" s="1180"/>
      <c r="R69" s="1180"/>
      <c r="S69" s="1172">
        <f t="shared" si="0"/>
        <v>0</v>
      </c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223"/>
      <c r="AG69" s="223"/>
      <c r="AH69" s="223"/>
      <c r="AI69" s="223"/>
      <c r="AJ69" s="223"/>
      <c r="AK69" s="223"/>
      <c r="AL69" s="1045"/>
    </row>
    <row r="70" spans="1:44" s="1181" customFormat="1" ht="15" customHeight="1">
      <c r="A70" s="1173" t="s">
        <v>2147</v>
      </c>
      <c r="B70" s="1174"/>
      <c r="C70" s="1182"/>
      <c r="D70" s="1176"/>
      <c r="E70" s="1176"/>
      <c r="F70" s="1178"/>
      <c r="G70" s="1179"/>
      <c r="H70" s="1221"/>
      <c r="I70" s="1174"/>
      <c r="J70" s="414"/>
      <c r="K70" s="1180"/>
      <c r="L70" s="1180"/>
      <c r="M70" s="1180"/>
      <c r="N70" s="1180"/>
      <c r="O70" s="1180"/>
      <c r="P70" s="1180"/>
      <c r="Q70" s="1180"/>
      <c r="R70" s="1180"/>
      <c r="S70" s="1172">
        <f t="shared" si="0"/>
        <v>0</v>
      </c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223"/>
      <c r="AG70" s="223"/>
      <c r="AH70" s="223"/>
      <c r="AI70" s="223"/>
      <c r="AJ70" s="223"/>
      <c r="AK70" s="223"/>
      <c r="AL70" s="1045"/>
    </row>
    <row r="71" spans="1:44" s="1181" customFormat="1" ht="15" customHeight="1">
      <c r="A71" s="1173" t="s">
        <v>2148</v>
      </c>
      <c r="B71" s="1174"/>
      <c r="C71" s="1182"/>
      <c r="D71" s="1176"/>
      <c r="E71" s="1176"/>
      <c r="F71" s="1178"/>
      <c r="G71" s="1179"/>
      <c r="H71" s="1221"/>
      <c r="I71" s="1174"/>
      <c r="J71" s="414"/>
      <c r="K71" s="1180"/>
      <c r="L71" s="1180"/>
      <c r="M71" s="1180"/>
      <c r="N71" s="1180"/>
      <c r="O71" s="1180"/>
      <c r="P71" s="1180"/>
      <c r="Q71" s="1180"/>
      <c r="R71" s="1180"/>
      <c r="S71" s="1172">
        <f t="shared" si="0"/>
        <v>0</v>
      </c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223"/>
      <c r="AG71" s="223"/>
      <c r="AH71" s="223"/>
      <c r="AI71" s="223"/>
      <c r="AJ71" s="223"/>
      <c r="AK71" s="223"/>
      <c r="AL71" s="1045"/>
    </row>
    <row r="72" spans="1:44" s="1181" customFormat="1" ht="15" customHeight="1">
      <c r="A72" s="1173" t="s">
        <v>2149</v>
      </c>
      <c r="B72" s="1174"/>
      <c r="C72" s="1182"/>
      <c r="D72" s="1176"/>
      <c r="E72" s="1176"/>
      <c r="F72" s="1178"/>
      <c r="G72" s="1179"/>
      <c r="H72" s="1221"/>
      <c r="I72" s="1174"/>
      <c r="J72" s="414"/>
      <c r="K72" s="1180"/>
      <c r="L72" s="1180"/>
      <c r="M72" s="1180"/>
      <c r="N72" s="1180"/>
      <c r="O72" s="1180"/>
      <c r="P72" s="1180"/>
      <c r="Q72" s="1180"/>
      <c r="R72" s="1180"/>
      <c r="S72" s="1172">
        <f t="shared" si="0"/>
        <v>0</v>
      </c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223"/>
      <c r="AG72" s="223"/>
      <c r="AH72" s="223"/>
      <c r="AI72" s="223"/>
      <c r="AJ72" s="223"/>
      <c r="AK72" s="223"/>
      <c r="AL72" s="1045"/>
    </row>
    <row r="73" spans="1:44" s="1181" customFormat="1" ht="15" customHeight="1">
      <c r="A73" s="1173" t="s">
        <v>2150</v>
      </c>
      <c r="B73" s="1174"/>
      <c r="C73" s="1182"/>
      <c r="D73" s="1176"/>
      <c r="E73" s="1176"/>
      <c r="F73" s="1178"/>
      <c r="G73" s="1179"/>
      <c r="H73" s="1221"/>
      <c r="I73" s="1174"/>
      <c r="J73" s="414"/>
      <c r="K73" s="1180"/>
      <c r="L73" s="1180"/>
      <c r="M73" s="1180"/>
      <c r="N73" s="1180"/>
      <c r="O73" s="1180"/>
      <c r="P73" s="1180"/>
      <c r="Q73" s="1180"/>
      <c r="R73" s="1180"/>
      <c r="S73" s="1172">
        <f t="shared" si="0"/>
        <v>0</v>
      </c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223"/>
      <c r="AG73" s="223"/>
      <c r="AH73" s="223"/>
      <c r="AI73" s="223"/>
      <c r="AJ73" s="223"/>
      <c r="AK73" s="223"/>
      <c r="AL73" s="1045"/>
    </row>
    <row r="74" spans="1:44" s="1181" customFormat="1" ht="15" customHeight="1">
      <c r="A74" s="1173" t="s">
        <v>2151</v>
      </c>
      <c r="B74" s="1174"/>
      <c r="C74" s="1182"/>
      <c r="D74" s="1176"/>
      <c r="E74" s="1176"/>
      <c r="F74" s="1178"/>
      <c r="G74" s="1179"/>
      <c r="H74" s="1221"/>
      <c r="I74" s="1174"/>
      <c r="J74" s="414"/>
      <c r="K74" s="1180"/>
      <c r="L74" s="1180"/>
      <c r="M74" s="1180"/>
      <c r="N74" s="1180"/>
      <c r="O74" s="1180"/>
      <c r="P74" s="1180"/>
      <c r="Q74" s="1180"/>
      <c r="R74" s="1180"/>
      <c r="S74" s="1172">
        <f t="shared" si="0"/>
        <v>0</v>
      </c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23"/>
      <c r="AG74" s="223"/>
      <c r="AH74" s="223"/>
      <c r="AI74" s="223"/>
      <c r="AJ74" s="223"/>
      <c r="AK74" s="223"/>
      <c r="AL74" s="1045"/>
    </row>
    <row r="75" spans="1:44" s="1181" customFormat="1" ht="15" customHeight="1">
      <c r="A75" s="1173" t="s">
        <v>2152</v>
      </c>
      <c r="B75" s="1174"/>
      <c r="C75" s="1182"/>
      <c r="D75" s="1176" t="s">
        <v>2153</v>
      </c>
      <c r="E75" s="1176">
        <v>20</v>
      </c>
      <c r="F75" s="1178"/>
      <c r="G75" s="1179"/>
      <c r="H75" s="1221"/>
      <c r="I75" s="1174"/>
      <c r="J75" s="414"/>
      <c r="K75" s="1180"/>
      <c r="L75" s="1180"/>
      <c r="M75" s="1180"/>
      <c r="N75" s="1180"/>
      <c r="O75" s="1180"/>
      <c r="P75" s="1180"/>
      <c r="Q75" s="1180"/>
      <c r="R75" s="1180"/>
      <c r="S75" s="1172">
        <f t="shared" si="0"/>
        <v>0</v>
      </c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223"/>
      <c r="AG75" s="223"/>
      <c r="AH75" s="223"/>
      <c r="AI75" s="223"/>
      <c r="AJ75" s="223"/>
      <c r="AK75" s="223"/>
      <c r="AL75" s="1045"/>
    </row>
    <row r="76" spans="1:44" s="1181" customFormat="1" ht="15" customHeight="1">
      <c r="A76" s="1173" t="s">
        <v>2154</v>
      </c>
      <c r="B76" s="1174"/>
      <c r="C76" s="1182"/>
      <c r="D76" s="1176"/>
      <c r="E76" s="1176"/>
      <c r="F76" s="1178" t="s">
        <v>2155</v>
      </c>
      <c r="G76" s="1179"/>
      <c r="H76" s="1221"/>
      <c r="I76" s="1174"/>
      <c r="J76" s="414"/>
      <c r="K76" s="1180"/>
      <c r="L76" s="1180"/>
      <c r="M76" s="1180"/>
      <c r="N76" s="1180"/>
      <c r="O76" s="1180"/>
      <c r="P76" s="1180"/>
      <c r="Q76" s="1180"/>
      <c r="R76" s="1180"/>
      <c r="S76" s="1172">
        <f t="shared" si="0"/>
        <v>0</v>
      </c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223"/>
      <c r="AG76" s="223"/>
      <c r="AH76" s="223"/>
      <c r="AI76" s="223"/>
      <c r="AJ76" s="223"/>
      <c r="AK76" s="223"/>
      <c r="AL76" s="1045"/>
    </row>
    <row r="77" spans="1:44" s="1181" customFormat="1" ht="15" customHeight="1">
      <c r="A77" s="1173" t="s">
        <v>2156</v>
      </c>
      <c r="B77" s="1174"/>
      <c r="C77" s="1182"/>
      <c r="D77" s="1176"/>
      <c r="E77" s="1176"/>
      <c r="F77" s="1178" t="s">
        <v>2157</v>
      </c>
      <c r="G77" s="1179"/>
      <c r="H77" s="1221"/>
      <c r="I77" s="1174"/>
      <c r="J77" s="414"/>
      <c r="K77" s="1180"/>
      <c r="L77" s="1180"/>
      <c r="M77" s="1180"/>
      <c r="N77" s="1180"/>
      <c r="O77" s="1180"/>
      <c r="P77" s="1180"/>
      <c r="Q77" s="1180"/>
      <c r="R77" s="1180"/>
      <c r="S77" s="1172">
        <f t="shared" si="0"/>
        <v>0</v>
      </c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223"/>
      <c r="AG77" s="223"/>
      <c r="AH77" s="223"/>
      <c r="AI77" s="223"/>
      <c r="AJ77" s="223"/>
      <c r="AK77" s="223"/>
      <c r="AL77" s="1045"/>
    </row>
    <row r="78" spans="1:44" s="1181" customFormat="1" ht="15" customHeight="1">
      <c r="A78" s="1173" t="s">
        <v>2158</v>
      </c>
      <c r="B78" s="1174"/>
      <c r="C78" s="1182"/>
      <c r="D78" s="1176"/>
      <c r="E78" s="1176"/>
      <c r="F78" s="1178" t="s">
        <v>2159</v>
      </c>
      <c r="G78" s="1179"/>
      <c r="H78" s="1221"/>
      <c r="I78" s="1174"/>
      <c r="J78" s="414"/>
      <c r="K78" s="1180"/>
      <c r="L78" s="1180"/>
      <c r="M78" s="1180"/>
      <c r="N78" s="1180"/>
      <c r="O78" s="1180"/>
      <c r="P78" s="1180"/>
      <c r="Q78" s="1180"/>
      <c r="R78" s="1180"/>
      <c r="S78" s="1172">
        <f t="shared" si="0"/>
        <v>0</v>
      </c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223"/>
      <c r="AG78" s="223"/>
      <c r="AH78" s="223"/>
      <c r="AI78" s="223"/>
      <c r="AJ78" s="223"/>
      <c r="AK78" s="223"/>
      <c r="AL78" s="1045"/>
    </row>
    <row r="79" spans="1:44" s="1181" customFormat="1" ht="15" customHeight="1">
      <c r="A79" s="1173" t="s">
        <v>2160</v>
      </c>
      <c r="B79" s="1174"/>
      <c r="C79" s="1182"/>
      <c r="D79" s="1198" t="s">
        <v>2153</v>
      </c>
      <c r="E79" s="1198">
        <v>20</v>
      </c>
      <c r="F79" s="1178" t="s">
        <v>2161</v>
      </c>
      <c r="G79" s="1179"/>
      <c r="H79" s="1221"/>
      <c r="I79" s="1174"/>
      <c r="J79" s="414"/>
      <c r="K79" s="1180"/>
      <c r="L79" s="1180"/>
      <c r="M79" s="1180"/>
      <c r="N79" s="1180"/>
      <c r="O79" s="1180"/>
      <c r="P79" s="1180"/>
      <c r="Q79" s="1180" t="s">
        <v>57</v>
      </c>
      <c r="R79" s="1180"/>
      <c r="S79" s="1172">
        <f t="shared" si="0"/>
        <v>0</v>
      </c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223"/>
      <c r="AG79" s="223"/>
      <c r="AH79" s="223"/>
      <c r="AI79" s="223"/>
      <c r="AJ79" s="223"/>
      <c r="AK79" s="223"/>
      <c r="AL79" s="1158"/>
      <c r="AM79" s="1158"/>
      <c r="AN79" s="1158"/>
      <c r="AO79" s="1158"/>
      <c r="AP79" s="1158"/>
      <c r="AQ79" s="1158"/>
      <c r="AR79" s="1158"/>
    </row>
    <row r="80" spans="1:44" s="1181" customFormat="1" ht="15" customHeight="1">
      <c r="A80" s="1173" t="s">
        <v>2162</v>
      </c>
      <c r="B80" s="1174"/>
      <c r="C80" s="1182"/>
      <c r="D80" s="1198" t="s">
        <v>2153</v>
      </c>
      <c r="E80" s="1198">
        <v>20</v>
      </c>
      <c r="F80" s="1178"/>
      <c r="G80" s="1179" t="s">
        <v>2163</v>
      </c>
      <c r="H80" s="1221"/>
      <c r="I80" s="1174"/>
      <c r="J80" s="414"/>
      <c r="K80" s="1180"/>
      <c r="L80" s="1180"/>
      <c r="M80" s="1180"/>
      <c r="N80" s="1180"/>
      <c r="O80" s="1180"/>
      <c r="P80" s="1180"/>
      <c r="Q80" s="1180"/>
      <c r="R80" s="1180"/>
      <c r="S80" s="1172">
        <f t="shared" ref="S80:S89" si="1">SUM(I80:R80)</f>
        <v>0</v>
      </c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223"/>
      <c r="AG80" s="223"/>
      <c r="AH80" s="223"/>
      <c r="AI80" s="223"/>
      <c r="AJ80" s="223"/>
      <c r="AK80" s="223"/>
      <c r="AL80" s="1158"/>
      <c r="AM80" s="1158"/>
      <c r="AN80" s="1158"/>
      <c r="AO80" s="1158"/>
      <c r="AP80" s="1158"/>
      <c r="AQ80" s="1158"/>
      <c r="AR80" s="1158"/>
    </row>
    <row r="81" spans="1:44" s="1181" customFormat="1" ht="15" customHeight="1">
      <c r="A81" s="1173" t="s">
        <v>2164</v>
      </c>
      <c r="B81" s="1174"/>
      <c r="C81" s="1182"/>
      <c r="D81" s="1199"/>
      <c r="E81" s="1198"/>
      <c r="F81" s="1178"/>
      <c r="G81" s="1179" t="s">
        <v>471</v>
      </c>
      <c r="H81" s="1221"/>
      <c r="I81" s="1174"/>
      <c r="J81" s="414"/>
      <c r="K81" s="1180"/>
      <c r="L81" s="1180"/>
      <c r="M81" s="1180"/>
      <c r="N81" s="1180"/>
      <c r="O81" s="1180"/>
      <c r="P81" s="1180"/>
      <c r="Q81" s="1180"/>
      <c r="R81" s="1180"/>
      <c r="S81" s="1172">
        <f t="shared" si="1"/>
        <v>0</v>
      </c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223"/>
      <c r="AG81" s="223"/>
      <c r="AH81" s="223"/>
      <c r="AI81" s="223"/>
      <c r="AJ81" s="223"/>
      <c r="AK81" s="223"/>
      <c r="AL81" s="1158"/>
      <c r="AM81" s="1158"/>
      <c r="AN81" s="1158"/>
      <c r="AO81" s="1158"/>
      <c r="AP81" s="1158"/>
      <c r="AQ81" s="1158"/>
      <c r="AR81" s="1158"/>
    </row>
    <row r="82" spans="1:44" s="1181" customFormat="1" ht="15" customHeight="1">
      <c r="A82" s="1173" t="s">
        <v>2165</v>
      </c>
      <c r="B82" s="1174"/>
      <c r="C82" s="1182"/>
      <c r="D82" s="1199"/>
      <c r="E82" s="1198"/>
      <c r="F82" s="1178"/>
      <c r="G82" s="1179"/>
      <c r="H82" s="1221"/>
      <c r="I82" s="1174"/>
      <c r="J82" s="414"/>
      <c r="K82" s="1180"/>
      <c r="L82" s="1180"/>
      <c r="M82" s="1180"/>
      <c r="N82" s="1180"/>
      <c r="O82" s="1180"/>
      <c r="P82" s="1180"/>
      <c r="Q82" s="1180"/>
      <c r="R82" s="1180"/>
      <c r="S82" s="1172">
        <f t="shared" si="1"/>
        <v>0</v>
      </c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223"/>
      <c r="AG82" s="223"/>
      <c r="AH82" s="223"/>
      <c r="AI82" s="223"/>
      <c r="AJ82" s="223"/>
      <c r="AK82" s="223"/>
      <c r="AL82" s="1158"/>
      <c r="AM82" s="1158"/>
      <c r="AN82" s="1158"/>
      <c r="AO82" s="1158"/>
      <c r="AP82" s="1158"/>
      <c r="AQ82" s="1158"/>
      <c r="AR82" s="1158"/>
    </row>
    <row r="83" spans="1:44" s="1181" customFormat="1" ht="15" customHeight="1">
      <c r="A83" s="1173"/>
      <c r="B83" s="1174"/>
      <c r="C83" s="1182"/>
      <c r="D83" s="1199"/>
      <c r="E83" s="1198"/>
      <c r="F83" s="1178" t="s">
        <v>3340</v>
      </c>
      <c r="G83" s="1179" t="s">
        <v>937</v>
      </c>
      <c r="H83" s="1221" t="s">
        <v>2107</v>
      </c>
      <c r="I83" s="1174"/>
      <c r="J83" s="414"/>
      <c r="K83" s="1180"/>
      <c r="L83" s="1180"/>
      <c r="M83" s="1180"/>
      <c r="N83" s="1180"/>
      <c r="O83" s="1180"/>
      <c r="P83" s="1180"/>
      <c r="Q83" s="1180"/>
      <c r="R83" s="1180"/>
      <c r="S83" s="1172">
        <f t="shared" si="1"/>
        <v>0</v>
      </c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223"/>
      <c r="AG83" s="223"/>
      <c r="AH83" s="223"/>
      <c r="AI83" s="223"/>
      <c r="AJ83" s="223"/>
      <c r="AK83" s="223"/>
      <c r="AL83" s="1158"/>
      <c r="AM83" s="1158"/>
      <c r="AN83" s="1158"/>
      <c r="AO83" s="1158"/>
      <c r="AP83" s="1158"/>
      <c r="AQ83" s="1158"/>
      <c r="AR83" s="1158"/>
    </row>
    <row r="84" spans="1:44" s="1228" customFormat="1" ht="15" customHeight="1">
      <c r="A84" s="1224" t="s">
        <v>3786</v>
      </c>
      <c r="B84" s="1191"/>
      <c r="C84" s="1182"/>
      <c r="D84" s="1182"/>
      <c r="E84" s="1191"/>
      <c r="F84" s="1182"/>
      <c r="G84" s="1224" t="s">
        <v>1997</v>
      </c>
      <c r="H84" s="1225"/>
      <c r="I84" s="1180"/>
      <c r="J84" s="1226"/>
      <c r="K84" s="1180"/>
      <c r="L84" s="1180"/>
      <c r="M84" s="1180"/>
      <c r="N84" s="1180"/>
      <c r="O84" s="1180"/>
      <c r="P84" s="1180"/>
      <c r="Q84" s="1180"/>
      <c r="R84" s="1191"/>
      <c r="S84" s="1227">
        <f t="shared" si="1"/>
        <v>0</v>
      </c>
      <c r="T84" s="603"/>
      <c r="U84" s="603"/>
      <c r="V84" s="603"/>
      <c r="W84" s="603"/>
      <c r="X84" s="603"/>
      <c r="Y84" s="603"/>
      <c r="Z84" s="603"/>
      <c r="AA84" s="603"/>
      <c r="AB84" s="603"/>
      <c r="AC84" s="603"/>
      <c r="AD84" s="603"/>
      <c r="AE84" s="603"/>
      <c r="AF84" s="223"/>
      <c r="AG84" s="223"/>
      <c r="AH84" s="223"/>
      <c r="AI84" s="223"/>
      <c r="AJ84" s="223"/>
      <c r="AK84" s="223"/>
    </row>
    <row r="85" spans="1:44" s="1228" customFormat="1" ht="15" customHeight="1">
      <c r="A85" s="1224" t="s">
        <v>3788</v>
      </c>
      <c r="B85" s="1182"/>
      <c r="C85" s="1182"/>
      <c r="D85" s="1182"/>
      <c r="E85" s="1191"/>
      <c r="F85" s="1182"/>
      <c r="G85" s="1224" t="s">
        <v>3728</v>
      </c>
      <c r="H85" s="1225"/>
      <c r="I85" s="1180"/>
      <c r="J85" s="1226"/>
      <c r="K85" s="1180"/>
      <c r="L85" s="1180"/>
      <c r="M85" s="1229">
        <v>45000</v>
      </c>
      <c r="N85" s="1229"/>
      <c r="O85" s="1180"/>
      <c r="P85" s="1180"/>
      <c r="Q85" s="1180"/>
      <c r="R85" s="1191"/>
      <c r="S85" s="1227">
        <f t="shared" si="1"/>
        <v>45000</v>
      </c>
      <c r="T85" s="603"/>
      <c r="U85" s="603"/>
      <c r="V85" s="603"/>
      <c r="W85" s="603"/>
      <c r="X85" s="603"/>
      <c r="Y85" s="603"/>
      <c r="Z85" s="603"/>
      <c r="AA85" s="603"/>
      <c r="AB85" s="603"/>
      <c r="AC85" s="603"/>
      <c r="AD85" s="603"/>
      <c r="AE85" s="603"/>
      <c r="AF85" s="223"/>
      <c r="AG85" s="223"/>
      <c r="AH85" s="223"/>
      <c r="AI85" s="223"/>
      <c r="AJ85" s="223"/>
      <c r="AK85" s="223"/>
    </row>
    <row r="86" spans="1:44" s="1228" customFormat="1" ht="15" customHeight="1">
      <c r="A86" s="1191" t="s">
        <v>3787</v>
      </c>
      <c r="B86" s="1182"/>
      <c r="C86" s="1182"/>
      <c r="D86" s="1182"/>
      <c r="E86" s="1191"/>
      <c r="F86" s="1182"/>
      <c r="G86" s="1224" t="s">
        <v>3776</v>
      </c>
      <c r="H86" s="1225"/>
      <c r="I86" s="1180"/>
      <c r="J86" s="1191"/>
      <c r="K86" s="1191"/>
      <c r="L86" s="1180"/>
      <c r="M86" s="1229">
        <v>15000</v>
      </c>
      <c r="N86" s="1229"/>
      <c r="O86" s="1180"/>
      <c r="P86" s="1180"/>
      <c r="Q86" s="1180"/>
      <c r="R86" s="1191"/>
      <c r="S86" s="1227">
        <f t="shared" si="1"/>
        <v>15000</v>
      </c>
      <c r="T86" s="603"/>
      <c r="U86" s="603"/>
      <c r="V86" s="603"/>
      <c r="W86" s="603"/>
      <c r="X86" s="603"/>
      <c r="Y86" s="603"/>
      <c r="Z86" s="603"/>
      <c r="AA86" s="603"/>
      <c r="AB86" s="603"/>
      <c r="AC86" s="603"/>
      <c r="AD86" s="603"/>
      <c r="AE86" s="603"/>
      <c r="AF86" s="223"/>
      <c r="AG86" s="223"/>
      <c r="AH86" s="223"/>
      <c r="AI86" s="223"/>
      <c r="AJ86" s="223"/>
      <c r="AK86" s="223"/>
    </row>
    <row r="87" spans="1:44" s="1228" customFormat="1" ht="15" customHeight="1">
      <c r="A87" s="1224"/>
      <c r="B87" s="1182"/>
      <c r="C87" s="1182"/>
      <c r="D87" s="1182"/>
      <c r="E87" s="1191"/>
      <c r="F87" s="1182"/>
      <c r="G87" s="1184" t="s">
        <v>3729</v>
      </c>
      <c r="H87" s="1225"/>
      <c r="I87" s="1180"/>
      <c r="J87" s="1194"/>
      <c r="K87" s="1191"/>
      <c r="L87" s="1180"/>
      <c r="M87" s="1229">
        <v>36300</v>
      </c>
      <c r="N87" s="1229"/>
      <c r="O87" s="1180"/>
      <c r="P87" s="1180"/>
      <c r="Q87" s="1180"/>
      <c r="R87" s="1191"/>
      <c r="S87" s="1227">
        <f t="shared" si="1"/>
        <v>36300</v>
      </c>
      <c r="T87" s="603"/>
      <c r="U87" s="603"/>
      <c r="V87" s="603"/>
      <c r="W87" s="603"/>
      <c r="X87" s="603"/>
      <c r="Y87" s="603"/>
      <c r="Z87" s="603"/>
      <c r="AA87" s="603"/>
      <c r="AB87" s="603"/>
      <c r="AC87" s="603"/>
      <c r="AD87" s="603"/>
      <c r="AE87" s="603"/>
      <c r="AF87" s="223"/>
      <c r="AG87" s="223"/>
      <c r="AH87" s="223"/>
      <c r="AI87" s="223"/>
      <c r="AJ87" s="223"/>
      <c r="AK87" s="223"/>
    </row>
    <row r="88" spans="1:44" s="1203" customFormat="1" ht="15" customHeight="1">
      <c r="A88" s="1200"/>
      <c r="B88" s="1202"/>
      <c r="C88" s="1202"/>
      <c r="D88" s="1202"/>
      <c r="E88" s="1201"/>
      <c r="F88" s="1202"/>
      <c r="G88" s="1201"/>
      <c r="H88" s="1204"/>
      <c r="I88" s="1201"/>
      <c r="J88" s="1201"/>
      <c r="K88" s="1201"/>
      <c r="L88" s="1201"/>
      <c r="M88" s="1193"/>
      <c r="N88" s="1193"/>
      <c r="O88" s="1193"/>
      <c r="P88" s="1193"/>
      <c r="Q88" s="1193"/>
      <c r="R88" s="1201"/>
      <c r="S88" s="1172">
        <f t="shared" si="1"/>
        <v>0</v>
      </c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223"/>
      <c r="AG88" s="223"/>
      <c r="AH88" s="223"/>
      <c r="AI88" s="223"/>
      <c r="AJ88" s="223"/>
      <c r="AK88" s="223"/>
    </row>
    <row r="89" spans="1:44" s="1181" customFormat="1" ht="15" customHeight="1">
      <c r="A89" s="1325" t="s">
        <v>934</v>
      </c>
      <c r="B89" s="1325"/>
      <c r="C89" s="1325"/>
      <c r="D89" s="1325"/>
      <c r="E89" s="1205"/>
      <c r="F89" s="1205"/>
      <c r="G89" s="1206">
        <f>S89</f>
        <v>136654</v>
      </c>
      <c r="H89" s="1221"/>
      <c r="I89" s="1174"/>
      <c r="J89" s="414">
        <f>SUM(J15:J87)</f>
        <v>0</v>
      </c>
      <c r="K89" s="414">
        <f t="shared" ref="K89:R89" si="2">SUM(K15:K87)</f>
        <v>0</v>
      </c>
      <c r="L89" s="414">
        <f t="shared" si="2"/>
        <v>0</v>
      </c>
      <c r="M89" s="414">
        <f>SUM(M15:M87)</f>
        <v>136654</v>
      </c>
      <c r="N89" s="414">
        <f t="shared" si="2"/>
        <v>0</v>
      </c>
      <c r="O89" s="414">
        <f t="shared" si="2"/>
        <v>0</v>
      </c>
      <c r="P89" s="414">
        <f t="shared" si="2"/>
        <v>0</v>
      </c>
      <c r="Q89" s="414">
        <f t="shared" si="2"/>
        <v>0</v>
      </c>
      <c r="R89" s="414">
        <f t="shared" si="2"/>
        <v>0</v>
      </c>
      <c r="S89" s="1172">
        <f t="shared" si="1"/>
        <v>136654</v>
      </c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223"/>
      <c r="AG89" s="223"/>
      <c r="AH89" s="223"/>
      <c r="AI89" s="223"/>
      <c r="AJ89" s="223"/>
      <c r="AK89" s="223"/>
      <c r="AL89" s="1158"/>
      <c r="AM89" s="1158"/>
      <c r="AN89" s="1158"/>
      <c r="AO89" s="1158"/>
      <c r="AP89" s="1158"/>
      <c r="AQ89" s="1158"/>
      <c r="AR89" s="1158"/>
    </row>
    <row r="90" spans="1:44" s="1181" customFormat="1" ht="15" customHeight="1">
      <c r="A90" s="1120"/>
      <c r="B90" s="1120"/>
      <c r="C90" s="1120"/>
      <c r="D90" s="1120"/>
      <c r="E90" s="1207"/>
      <c r="F90" s="1207"/>
      <c r="G90" s="1208"/>
      <c r="H90" s="1223"/>
      <c r="I90" s="1209"/>
      <c r="J90" s="1210"/>
      <c r="K90" s="1211"/>
      <c r="L90" s="1211"/>
      <c r="M90" s="1211"/>
      <c r="N90" s="1211"/>
      <c r="O90" s="1211"/>
      <c r="P90" s="1211"/>
      <c r="Q90" s="1211"/>
      <c r="R90" s="1211"/>
      <c r="S90" s="1211"/>
      <c r="T90" s="256"/>
      <c r="U90" s="256"/>
      <c r="V90" s="256"/>
      <c r="W90" s="256"/>
      <c r="X90" s="256"/>
      <c r="Y90" s="256"/>
      <c r="Z90" s="256"/>
      <c r="AA90" s="256"/>
      <c r="AB90" s="256"/>
      <c r="AC90" s="256"/>
      <c r="AD90" s="256"/>
      <c r="AE90" s="256"/>
      <c r="AF90" s="380"/>
      <c r="AG90" s="380"/>
      <c r="AH90" s="380"/>
      <c r="AI90" s="380"/>
      <c r="AJ90" s="380"/>
      <c r="AK90" s="380"/>
      <c r="AL90" s="1158"/>
      <c r="AM90" s="1158"/>
      <c r="AN90" s="1158"/>
      <c r="AO90" s="1158"/>
      <c r="AP90" s="1158"/>
      <c r="AQ90" s="1158"/>
      <c r="AR90" s="1158"/>
    </row>
    <row r="91" spans="1:44" s="62" customFormat="1" ht="15" customHeight="1">
      <c r="A91" s="1322" t="s">
        <v>818</v>
      </c>
      <c r="B91" s="1322" t="s">
        <v>779</v>
      </c>
      <c r="C91" s="1322"/>
      <c r="D91" s="1322"/>
      <c r="F91" s="348" t="s">
        <v>779</v>
      </c>
      <c r="G91" s="348"/>
      <c r="H91" s="348"/>
      <c r="I91" s="581" t="s">
        <v>780</v>
      </c>
      <c r="J91" s="64"/>
      <c r="T91" s="256"/>
      <c r="U91" s="256"/>
      <c r="V91" s="256"/>
      <c r="W91" s="256"/>
      <c r="X91" s="256"/>
      <c r="Y91" s="256"/>
      <c r="Z91" s="256"/>
      <c r="AA91" s="256"/>
      <c r="AB91" s="256"/>
      <c r="AC91" s="256"/>
      <c r="AD91" s="256"/>
      <c r="AE91" s="256"/>
      <c r="AF91" s="380"/>
      <c r="AG91" s="380"/>
      <c r="AH91" s="380"/>
      <c r="AI91" s="380"/>
      <c r="AJ91" s="380"/>
      <c r="AK91" s="380"/>
    </row>
    <row r="92" spans="1:44" s="62" customFormat="1" ht="15" customHeight="1">
      <c r="A92" s="1489" t="s">
        <v>2107</v>
      </c>
      <c r="B92" s="349"/>
      <c r="C92" s="349"/>
      <c r="E92" s="1490" t="s">
        <v>3357</v>
      </c>
      <c r="F92" s="349"/>
      <c r="G92" s="1490" t="s">
        <v>3357</v>
      </c>
      <c r="H92" s="348"/>
      <c r="I92" s="581"/>
      <c r="J92" s="581" t="s">
        <v>3354</v>
      </c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380"/>
      <c r="AG92" s="380"/>
      <c r="AH92" s="380"/>
      <c r="AI92" s="380"/>
      <c r="AJ92" s="380"/>
      <c r="AK92" s="380"/>
    </row>
    <row r="93" spans="1:44" s="62" customFormat="1" ht="15" customHeight="1">
      <c r="A93" s="349" t="s">
        <v>4799</v>
      </c>
      <c r="B93" s="349"/>
      <c r="C93" s="349"/>
      <c r="E93" s="348" t="s">
        <v>3353</v>
      </c>
      <c r="F93" s="349"/>
      <c r="G93" s="348" t="s">
        <v>3353</v>
      </c>
      <c r="H93" s="348"/>
      <c r="I93" s="581"/>
      <c r="J93" s="581" t="s">
        <v>2566</v>
      </c>
      <c r="T93" s="256"/>
      <c r="U93" s="256"/>
      <c r="V93" s="256"/>
      <c r="W93" s="256"/>
      <c r="X93" s="256"/>
      <c r="Y93" s="256"/>
      <c r="Z93" s="256"/>
      <c r="AA93" s="256"/>
      <c r="AB93" s="256"/>
      <c r="AC93" s="256"/>
      <c r="AD93" s="256"/>
      <c r="AE93" s="256"/>
      <c r="AF93" s="380"/>
      <c r="AG93" s="380"/>
      <c r="AH93" s="380"/>
      <c r="AI93" s="380"/>
      <c r="AJ93" s="380"/>
      <c r="AK93" s="380"/>
    </row>
    <row r="94" spans="1:44" s="143" customFormat="1" ht="15" customHeight="1">
      <c r="C94" s="584"/>
      <c r="E94" s="585" t="s">
        <v>3356</v>
      </c>
      <c r="G94" s="585" t="s">
        <v>3356</v>
      </c>
      <c r="I94" s="585"/>
      <c r="J94" s="585" t="s">
        <v>3355</v>
      </c>
      <c r="T94" s="256"/>
      <c r="U94" s="256"/>
      <c r="V94" s="256"/>
      <c r="W94" s="256"/>
      <c r="X94" s="256"/>
      <c r="Y94" s="256"/>
      <c r="Z94" s="256"/>
      <c r="AA94" s="256"/>
      <c r="AB94" s="256"/>
      <c r="AC94" s="256"/>
      <c r="AD94" s="256"/>
      <c r="AE94" s="256"/>
      <c r="AF94" s="380"/>
      <c r="AG94" s="380"/>
      <c r="AH94" s="380"/>
      <c r="AI94" s="380"/>
      <c r="AJ94" s="380"/>
      <c r="AK94" s="380"/>
    </row>
    <row r="95" spans="1:44" ht="15" customHeight="1">
      <c r="I95" s="62"/>
      <c r="J95" s="1213"/>
    </row>
    <row r="96" spans="1:44" ht="15" customHeight="1">
      <c r="G96" s="1217"/>
    </row>
  </sheetData>
  <mergeCells count="3">
    <mergeCell ref="A1:S1"/>
    <mergeCell ref="T13:AE13"/>
    <mergeCell ref="AF13:AK13"/>
  </mergeCells>
  <pageMargins left="0.69791666666666663" right="0.23622047244094491" top="0.51181102362204722" bottom="0.39370078740157483" header="0.31496062992125984" footer="0.31496062992125984"/>
  <pageSetup paperSize="9" orientation="landscape" horizontalDpi="4294967293" verticalDpi="36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FF00"/>
  </sheetPr>
  <dimension ref="A1:AI32"/>
  <sheetViews>
    <sheetView view="pageLayout" topLeftCell="A25" zoomScale="110" zoomScalePageLayoutView="110" workbookViewId="0">
      <selection activeCell="A27" sqref="A27:A31"/>
    </sheetView>
  </sheetViews>
  <sheetFormatPr defaultColWidth="9.375" defaultRowHeight="17.25"/>
  <cols>
    <col min="1" max="1" width="41.5" style="245" customWidth="1"/>
    <col min="2" max="2" width="45.5" style="1248" hidden="1" customWidth="1"/>
    <col min="3" max="3" width="45.5" style="245" hidden="1" customWidth="1"/>
    <col min="4" max="4" width="8.875" style="245" customWidth="1"/>
    <col min="5" max="5" width="17.5" style="245" customWidth="1"/>
    <col min="6" max="6" width="8.25" style="245" customWidth="1"/>
    <col min="7" max="7" width="5.25" style="245" customWidth="1"/>
    <col min="8" max="8" width="3.875" style="245" customWidth="1"/>
    <col min="9" max="10" width="4" style="245" customWidth="1"/>
    <col min="11" max="11" width="5.875" style="245" customWidth="1"/>
    <col min="12" max="12" width="3.75" style="245" customWidth="1"/>
    <col min="13" max="13" width="6.75" style="245" customWidth="1"/>
    <col min="14" max="14" width="5.25" style="245" customWidth="1"/>
    <col min="15" max="15" width="4.25" style="245" customWidth="1"/>
    <col min="16" max="16" width="3.625" style="245" customWidth="1"/>
    <col min="17" max="17" width="7" style="245" customWidth="1"/>
    <col min="18" max="29" width="3.875" style="256" customWidth="1"/>
    <col min="30" max="33" width="16.375" style="380" customWidth="1"/>
    <col min="34" max="35" width="9.375" style="380"/>
    <col min="36" max="16384" width="9.375" style="245"/>
  </cols>
  <sheetData>
    <row r="1" spans="1:35" s="143" customFormat="1" ht="17.25" customHeight="1">
      <c r="A1" s="1954" t="s">
        <v>822</v>
      </c>
      <c r="B1" s="1954"/>
      <c r="C1" s="1954"/>
      <c r="D1" s="1954"/>
      <c r="E1" s="1954"/>
      <c r="F1" s="1954"/>
      <c r="G1" s="1954"/>
      <c r="H1" s="1954"/>
      <c r="I1" s="1954"/>
      <c r="J1" s="1954"/>
      <c r="K1" s="1954"/>
      <c r="L1" s="1954"/>
      <c r="M1" s="1954"/>
      <c r="N1" s="1954"/>
      <c r="O1" s="1954"/>
      <c r="P1" s="1954"/>
      <c r="Q1" s="195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s="143" customFormat="1" ht="14.25" customHeight="1">
      <c r="A2" s="1230" t="s">
        <v>0</v>
      </c>
      <c r="D2" s="241" t="s">
        <v>228</v>
      </c>
      <c r="E2" s="149"/>
      <c r="F2" s="149"/>
      <c r="G2" s="149"/>
      <c r="H2" s="149"/>
      <c r="I2" s="549"/>
      <c r="J2" s="1231"/>
      <c r="K2" s="1231"/>
      <c r="L2" s="549"/>
      <c r="M2" s="549"/>
      <c r="N2" s="549"/>
      <c r="O2" s="549"/>
      <c r="P2" s="549"/>
      <c r="Q2" s="549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81"/>
      <c r="AE2" s="81"/>
      <c r="AF2" s="81"/>
      <c r="AG2" s="81"/>
      <c r="AH2" s="81"/>
      <c r="AI2" s="81"/>
    </row>
    <row r="3" spans="1:35" s="143" customFormat="1" ht="14.25" customHeight="1">
      <c r="A3" s="1230" t="s">
        <v>2</v>
      </c>
      <c r="D3" s="129" t="s">
        <v>1834</v>
      </c>
      <c r="E3" s="242"/>
      <c r="F3" s="242"/>
      <c r="G3" s="242"/>
      <c r="H3" s="242"/>
      <c r="J3" s="1232"/>
      <c r="K3" s="1233"/>
      <c r="L3" s="1234"/>
      <c r="M3" s="1234"/>
      <c r="N3" s="1234"/>
      <c r="O3" s="1234"/>
      <c r="P3" s="1234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81"/>
      <c r="AE3" s="81"/>
      <c r="AF3" s="81"/>
      <c r="AG3" s="81"/>
      <c r="AH3" s="81"/>
      <c r="AI3" s="81"/>
    </row>
    <row r="4" spans="1:35" s="143" customFormat="1" ht="14.25" customHeight="1">
      <c r="A4" s="1230" t="s">
        <v>824</v>
      </c>
      <c r="D4" s="1139" t="s">
        <v>1504</v>
      </c>
      <c r="E4" s="246"/>
      <c r="F4" s="1235"/>
      <c r="G4" s="1235"/>
      <c r="H4" s="1235"/>
      <c r="J4" s="1232"/>
      <c r="L4" s="1234"/>
      <c r="M4" s="1234"/>
      <c r="O4" s="1234"/>
      <c r="P4" s="123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81"/>
      <c r="AE4" s="81"/>
      <c r="AF4" s="81"/>
      <c r="AG4" s="81"/>
      <c r="AH4" s="81"/>
      <c r="AI4" s="81"/>
    </row>
    <row r="5" spans="1:35" s="143" customFormat="1" ht="14.25" customHeight="1">
      <c r="A5" s="1230" t="s">
        <v>7</v>
      </c>
      <c r="D5" s="129" t="s">
        <v>418</v>
      </c>
      <c r="E5" s="242"/>
      <c r="F5" s="242"/>
      <c r="G5" s="242"/>
      <c r="H5" s="242"/>
      <c r="J5" s="1232"/>
      <c r="L5" s="1234"/>
      <c r="M5" s="1234"/>
      <c r="O5" s="1234"/>
      <c r="P5" s="1234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143" customFormat="1" ht="14.25" customHeight="1">
      <c r="A6" s="1137" t="s">
        <v>9</v>
      </c>
      <c r="D6" s="340" t="s">
        <v>17</v>
      </c>
      <c r="E6" s="243" t="s">
        <v>1851</v>
      </c>
      <c r="F6" s="584"/>
      <c r="G6" s="584"/>
      <c r="H6" s="584"/>
      <c r="J6" s="1232"/>
      <c r="L6" s="1234"/>
      <c r="M6" s="1234"/>
      <c r="N6" s="256"/>
      <c r="O6" s="1234"/>
      <c r="P6" s="1234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143" customFormat="1" ht="14.25" customHeight="1">
      <c r="A7" s="1137"/>
      <c r="D7" s="340" t="s">
        <v>18</v>
      </c>
      <c r="E7" s="243" t="s">
        <v>1852</v>
      </c>
      <c r="F7" s="584"/>
      <c r="G7" s="584"/>
      <c r="H7" s="584"/>
      <c r="I7" s="1236"/>
      <c r="J7" s="1237"/>
      <c r="K7" s="1237"/>
      <c r="L7" s="1236"/>
      <c r="M7" s="1236"/>
      <c r="O7" s="1238"/>
      <c r="P7" s="1238"/>
      <c r="Q7" s="1238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143" customFormat="1" ht="14.25" customHeight="1">
      <c r="A8" s="1137"/>
      <c r="E8" s="243" t="s">
        <v>1853</v>
      </c>
      <c r="F8" s="584"/>
      <c r="G8" s="584"/>
      <c r="H8" s="584"/>
      <c r="I8" s="1236"/>
      <c r="J8" s="1237"/>
      <c r="K8" s="1237"/>
      <c r="L8" s="1236"/>
      <c r="M8" s="1236"/>
      <c r="N8" s="1236"/>
      <c r="O8" s="1238"/>
      <c r="P8" s="1238"/>
      <c r="Q8" s="1238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143" customFormat="1" ht="14.25" customHeight="1">
      <c r="A9" s="1230" t="s">
        <v>11</v>
      </c>
      <c r="D9" s="145" t="s">
        <v>2614</v>
      </c>
      <c r="E9" s="244" t="s">
        <v>3772</v>
      </c>
      <c r="F9" s="244"/>
      <c r="G9" s="244"/>
      <c r="H9" s="244"/>
      <c r="J9" s="1232"/>
      <c r="K9" s="1232"/>
      <c r="L9" s="1234"/>
      <c r="M9" s="1234"/>
      <c r="N9" s="1234"/>
      <c r="O9" s="1234"/>
      <c r="P9" s="1234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143" customFormat="1" ht="14.25" customHeight="1">
      <c r="A10" s="2062" t="s">
        <v>12</v>
      </c>
      <c r="B10" s="2061" t="s">
        <v>13</v>
      </c>
      <c r="C10" s="2061"/>
      <c r="D10" s="2063" t="s">
        <v>14</v>
      </c>
      <c r="E10" s="306" t="s">
        <v>15</v>
      </c>
      <c r="F10" s="306" t="s">
        <v>16</v>
      </c>
      <c r="G10" s="869"/>
      <c r="H10" s="869"/>
      <c r="I10" s="466"/>
      <c r="J10" s="466"/>
      <c r="K10" s="466"/>
      <c r="L10" s="466" t="s">
        <v>959</v>
      </c>
      <c r="M10" s="466"/>
      <c r="N10" s="466"/>
      <c r="O10" s="466"/>
      <c r="P10" s="466"/>
      <c r="Q10" s="466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35" s="143" customFormat="1" ht="14.25" customHeight="1">
      <c r="A11" s="2062"/>
      <c r="B11" s="306" t="s">
        <v>826</v>
      </c>
      <c r="C11" s="306" t="s">
        <v>18</v>
      </c>
      <c r="D11" s="2064"/>
      <c r="E11" s="306"/>
      <c r="F11" s="306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3341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35" s="129" customFormat="1" ht="31.5" customHeight="1">
      <c r="A12" s="1240" t="s">
        <v>1936</v>
      </c>
      <c r="B12" s="249" t="s">
        <v>2538</v>
      </c>
      <c r="C12" s="658"/>
      <c r="D12" s="216"/>
      <c r="E12" s="249" t="s">
        <v>2539</v>
      </c>
      <c r="F12" s="249" t="s">
        <v>1937</v>
      </c>
      <c r="G12" s="249"/>
      <c r="H12" s="249"/>
      <c r="I12" s="1241">
        <v>0</v>
      </c>
      <c r="J12" s="1242"/>
      <c r="K12" s="216"/>
      <c r="L12" s="1241"/>
      <c r="M12" s="1241"/>
      <c r="N12" s="1243"/>
      <c r="O12" s="1244"/>
      <c r="P12" s="1244"/>
      <c r="Q12" s="1245">
        <f>SUM(I12:P12)</f>
        <v>0</v>
      </c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</row>
    <row r="13" spans="1:35" s="129" customFormat="1" ht="13.5" customHeight="1">
      <c r="A13" s="249" t="s">
        <v>1938</v>
      </c>
      <c r="B13" s="249" t="s">
        <v>1939</v>
      </c>
      <c r="C13" s="658"/>
      <c r="D13" s="216"/>
      <c r="E13" s="212" t="s">
        <v>1940</v>
      </c>
      <c r="F13" s="309" t="s">
        <v>2615</v>
      </c>
      <c r="G13" s="309"/>
      <c r="H13" s="309"/>
      <c r="I13" s="1241"/>
      <c r="J13" s="1242"/>
      <c r="K13" s="1246"/>
      <c r="L13" s="1241"/>
      <c r="M13" s="1242">
        <v>210000</v>
      </c>
      <c r="N13" s="1241"/>
      <c r="O13" s="1244"/>
      <c r="P13" s="1244"/>
      <c r="Q13" s="1245">
        <f t="shared" ref="Q13:Q24" si="0">SUM(I13:P13)</f>
        <v>210000</v>
      </c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</row>
    <row r="14" spans="1:35" s="129" customFormat="1" ht="31.5" customHeight="1">
      <c r="A14" s="249" t="s">
        <v>1941</v>
      </c>
      <c r="B14" s="249"/>
      <c r="C14" s="658"/>
      <c r="D14" s="216"/>
      <c r="E14" s="216"/>
      <c r="F14" s="249"/>
      <c r="G14" s="249"/>
      <c r="H14" s="249"/>
      <c r="I14" s="1241"/>
      <c r="J14" s="1242"/>
      <c r="K14" s="1246"/>
      <c r="L14" s="1241"/>
      <c r="M14" s="1241"/>
      <c r="N14" s="1241"/>
      <c r="O14" s="1244"/>
      <c r="P14" s="1244"/>
      <c r="Q14" s="1245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s="129" customFormat="1" ht="15" customHeight="1">
      <c r="A15" s="249" t="s">
        <v>1942</v>
      </c>
      <c r="B15" s="249"/>
      <c r="C15" s="658"/>
      <c r="D15" s="216"/>
      <c r="E15" s="216"/>
      <c r="F15" s="216"/>
      <c r="G15" s="216"/>
      <c r="H15" s="216"/>
      <c r="I15" s="1241"/>
      <c r="J15" s="1242"/>
      <c r="K15" s="1246"/>
      <c r="L15" s="1241"/>
      <c r="M15" s="1241"/>
      <c r="N15" s="1241"/>
      <c r="O15" s="1244"/>
      <c r="P15" s="1244"/>
      <c r="Q15" s="1245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129" customFormat="1" ht="30.75" customHeight="1">
      <c r="A16" s="249" t="s">
        <v>1943</v>
      </c>
      <c r="B16" s="249"/>
      <c r="C16" s="658"/>
      <c r="D16" s="216"/>
      <c r="E16" s="308"/>
      <c r="F16" s="212" t="s">
        <v>2616</v>
      </c>
      <c r="G16" s="212"/>
      <c r="H16" s="212"/>
      <c r="I16" s="1241"/>
      <c r="J16" s="1242"/>
      <c r="K16" s="1246"/>
      <c r="L16" s="1241"/>
      <c r="M16" s="1241"/>
      <c r="N16" s="1241"/>
      <c r="O16" s="1244"/>
      <c r="P16" s="1244"/>
      <c r="Q16" s="1245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129" customFormat="1" ht="30.75" customHeight="1">
      <c r="A17" s="249" t="s">
        <v>1944</v>
      </c>
      <c r="B17" s="249"/>
      <c r="C17" s="658"/>
      <c r="D17" s="216"/>
      <c r="E17" s="309"/>
      <c r="F17" s="249"/>
      <c r="G17" s="249"/>
      <c r="H17" s="249"/>
      <c r="I17" s="1241"/>
      <c r="J17" s="1242"/>
      <c r="K17" s="1246"/>
      <c r="L17" s="1241"/>
      <c r="M17" s="1241"/>
      <c r="N17" s="1241"/>
      <c r="O17" s="1244"/>
      <c r="P17" s="1244"/>
      <c r="Q17" s="1245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129" customFormat="1" ht="14.25" customHeight="1">
      <c r="A18" s="249" t="s">
        <v>3775</v>
      </c>
      <c r="B18" s="249"/>
      <c r="C18" s="658"/>
      <c r="D18" s="216"/>
      <c r="E18" s="212" t="s">
        <v>3773</v>
      </c>
      <c r="F18" s="249"/>
      <c r="G18" s="249"/>
      <c r="H18" s="249"/>
      <c r="I18" s="1241"/>
      <c r="J18" s="1242"/>
      <c r="L18" s="1241"/>
      <c r="M18" s="1241"/>
      <c r="N18" s="1241"/>
      <c r="O18" s="1244"/>
      <c r="P18" s="1244"/>
      <c r="Q18" s="1245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s="129" customFormat="1" ht="14.25" customHeight="1">
      <c r="A19" s="249" t="s">
        <v>3774</v>
      </c>
      <c r="B19" s="249"/>
      <c r="C19" s="658"/>
      <c r="D19" s="216"/>
      <c r="E19" s="212"/>
      <c r="F19" s="249"/>
      <c r="G19" s="249"/>
      <c r="H19" s="249"/>
      <c r="I19" s="1241"/>
      <c r="J19" s="216"/>
      <c r="L19" s="1241"/>
      <c r="M19" s="1241"/>
      <c r="N19" s="1241"/>
      <c r="O19" s="1244"/>
      <c r="P19" s="1244"/>
      <c r="Q19" s="1245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s="129" customFormat="1" ht="30" customHeight="1">
      <c r="A20" s="1240" t="s">
        <v>3865</v>
      </c>
      <c r="B20" s="249" t="s">
        <v>1945</v>
      </c>
      <c r="C20" s="658"/>
      <c r="D20" s="216"/>
      <c r="E20" s="309" t="s">
        <v>3278</v>
      </c>
      <c r="F20" s="249"/>
      <c r="G20" s="249"/>
      <c r="H20" s="249"/>
      <c r="I20" s="1241"/>
      <c r="J20" s="1242"/>
      <c r="K20" s="1246"/>
      <c r="L20" s="1241"/>
      <c r="M20" s="1241"/>
      <c r="N20" s="1241"/>
      <c r="O20" s="1244"/>
      <c r="P20" s="1244"/>
      <c r="Q20" s="1245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s="129" customFormat="1" ht="15" customHeight="1">
      <c r="A21" s="249" t="s">
        <v>1946</v>
      </c>
      <c r="B21" s="249"/>
      <c r="C21" s="658"/>
      <c r="D21" s="216"/>
      <c r="E21" s="212" t="s">
        <v>1947</v>
      </c>
      <c r="F21" s="249"/>
      <c r="G21" s="249"/>
      <c r="H21" s="249"/>
      <c r="I21" s="1241"/>
      <c r="J21" s="1242"/>
      <c r="K21" s="1246"/>
      <c r="L21" s="1241"/>
      <c r="M21" s="1241"/>
      <c r="N21" s="1241"/>
      <c r="O21" s="1244"/>
      <c r="P21" s="1244"/>
      <c r="Q21" s="1245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257"/>
      <c r="AE21" s="257"/>
      <c r="AF21" s="257"/>
      <c r="AG21" s="257"/>
      <c r="AH21" s="257"/>
      <c r="AI21" s="257"/>
    </row>
    <row r="22" spans="1:35" s="129" customFormat="1" ht="15" customHeight="1">
      <c r="A22" s="249" t="s">
        <v>1948</v>
      </c>
      <c r="B22" s="249"/>
      <c r="C22" s="658"/>
      <c r="D22" s="216"/>
      <c r="E22" s="212" t="s">
        <v>1949</v>
      </c>
      <c r="F22" s="249"/>
      <c r="G22" s="249"/>
      <c r="H22" s="1242"/>
      <c r="I22" s="1241"/>
      <c r="J22" s="216"/>
      <c r="L22" s="1241"/>
      <c r="N22" s="1241"/>
      <c r="O22" s="1244"/>
      <c r="P22" s="1244"/>
      <c r="Q22" s="1245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s="129" customFormat="1" ht="15" customHeight="1">
      <c r="A23" s="249" t="s">
        <v>1950</v>
      </c>
      <c r="B23" s="249"/>
      <c r="C23" s="658"/>
      <c r="D23" s="216"/>
      <c r="E23" s="212" t="s">
        <v>1951</v>
      </c>
      <c r="F23" s="249"/>
      <c r="G23" s="249"/>
      <c r="H23" s="1242"/>
      <c r="I23" s="1241"/>
      <c r="J23" s="216"/>
      <c r="L23" s="1241"/>
      <c r="N23" s="1241"/>
      <c r="O23" s="1244"/>
      <c r="P23" s="1244"/>
      <c r="Q23" s="1245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s="129" customFormat="1" ht="15" customHeight="1">
      <c r="A24" s="249" t="s">
        <v>1952</v>
      </c>
      <c r="B24" s="249"/>
      <c r="C24" s="658"/>
      <c r="D24" s="216"/>
      <c r="E24" s="212"/>
      <c r="F24" s="249"/>
      <c r="G24" s="249"/>
      <c r="H24" s="249"/>
      <c r="I24" s="1241"/>
      <c r="J24" s="1242"/>
      <c r="K24" s="1246"/>
      <c r="L24" s="1241"/>
      <c r="M24" s="1241"/>
      <c r="N24" s="1241"/>
      <c r="O24" s="1244">
        <f>SUM(R24:AC24)</f>
        <v>0</v>
      </c>
      <c r="P24" s="1244"/>
      <c r="Q24" s="1245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129" customFormat="1" ht="14.25" customHeight="1">
      <c r="A25" s="2050" t="s">
        <v>934</v>
      </c>
      <c r="B25" s="2050"/>
      <c r="C25" s="2050"/>
      <c r="D25" s="2050"/>
      <c r="E25" s="310">
        <f>Q25</f>
        <v>210000</v>
      </c>
      <c r="F25" s="249"/>
      <c r="G25" s="1247">
        <f t="shared" ref="G25:Q25" si="1">SUM(G12:G24)</f>
        <v>0</v>
      </c>
      <c r="H25" s="1247">
        <f t="shared" si="1"/>
        <v>0</v>
      </c>
      <c r="I25" s="1247">
        <f t="shared" si="1"/>
        <v>0</v>
      </c>
      <c r="J25" s="1247">
        <f t="shared" si="1"/>
        <v>0</v>
      </c>
      <c r="K25" s="1247">
        <f t="shared" si="1"/>
        <v>0</v>
      </c>
      <c r="L25" s="1247">
        <f t="shared" si="1"/>
        <v>0</v>
      </c>
      <c r="M25" s="1247">
        <f t="shared" si="1"/>
        <v>210000</v>
      </c>
      <c r="N25" s="1247">
        <f t="shared" si="1"/>
        <v>0</v>
      </c>
      <c r="O25" s="1247">
        <f t="shared" si="1"/>
        <v>0</v>
      </c>
      <c r="P25" s="1247">
        <f t="shared" si="1"/>
        <v>0</v>
      </c>
      <c r="Q25" s="1247">
        <f t="shared" si="1"/>
        <v>210000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0.5" customHeight="1">
      <c r="AD26" s="62"/>
      <c r="AE26" s="62"/>
      <c r="AF26" s="62"/>
      <c r="AG26" s="62"/>
      <c r="AH26" s="62"/>
      <c r="AI26" s="62"/>
    </row>
    <row r="27" spans="1:35" s="62" customFormat="1">
      <c r="A27" s="581" t="s">
        <v>818</v>
      </c>
      <c r="B27" s="348" t="s">
        <v>779</v>
      </c>
      <c r="C27" s="348"/>
      <c r="D27" s="348" t="s">
        <v>779</v>
      </c>
      <c r="E27" s="348"/>
      <c r="F27" s="1952"/>
      <c r="G27" s="1952"/>
      <c r="H27" s="1952"/>
      <c r="I27" s="348" t="s">
        <v>780</v>
      </c>
      <c r="J27" s="581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698"/>
      <c r="AE27" s="698"/>
      <c r="AF27" s="698"/>
      <c r="AG27" s="698"/>
      <c r="AH27" s="698">
        <f>SUM(AH15:AH26)</f>
        <v>0</v>
      </c>
      <c r="AI27" s="698"/>
    </row>
    <row r="28" spans="1:35" s="62" customFormat="1" ht="15" customHeight="1">
      <c r="A28" s="349" t="s">
        <v>4800</v>
      </c>
      <c r="B28" s="349"/>
      <c r="C28" s="349"/>
      <c r="D28" s="349"/>
      <c r="E28" s="583" t="s">
        <v>3357</v>
      </c>
      <c r="F28" s="349"/>
      <c r="G28" s="583"/>
      <c r="J28" s="348" t="s">
        <v>3354</v>
      </c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1136"/>
      <c r="AE28" s="1136"/>
      <c r="AF28" s="1136"/>
      <c r="AG28" s="1136"/>
      <c r="AH28" s="1136"/>
      <c r="AI28" s="1136"/>
    </row>
    <row r="29" spans="1:35" s="62" customFormat="1" ht="15" customHeight="1">
      <c r="A29" s="349" t="s">
        <v>4799</v>
      </c>
      <c r="B29" s="349"/>
      <c r="C29" s="349"/>
      <c r="D29" s="349"/>
      <c r="E29" s="348" t="s">
        <v>3353</v>
      </c>
      <c r="F29" s="349"/>
      <c r="G29" s="348"/>
      <c r="J29" s="348" t="s">
        <v>2566</v>
      </c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</row>
    <row r="30" spans="1:35" s="143" customFormat="1" ht="15" customHeight="1">
      <c r="C30" s="584"/>
      <c r="E30" s="585" t="s">
        <v>3356</v>
      </c>
      <c r="G30" s="585"/>
      <c r="I30" s="584"/>
      <c r="J30" s="585" t="s">
        <v>3355</v>
      </c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62"/>
      <c r="AE30" s="62"/>
      <c r="AF30" s="62"/>
      <c r="AG30" s="62"/>
      <c r="AH30" s="62"/>
      <c r="AI30" s="62"/>
    </row>
    <row r="31" spans="1:35" ht="15" customHeight="1">
      <c r="AD31" s="62"/>
      <c r="AE31" s="62"/>
      <c r="AF31" s="62"/>
      <c r="AG31" s="62"/>
      <c r="AH31" s="62"/>
      <c r="AI31" s="62"/>
    </row>
    <row r="32" spans="1:35">
      <c r="AD32" s="143"/>
      <c r="AE32" s="143"/>
      <c r="AF32" s="143"/>
      <c r="AG32" s="143"/>
      <c r="AH32" s="143"/>
      <c r="AI32" s="143"/>
    </row>
  </sheetData>
  <mergeCells count="8">
    <mergeCell ref="A1:Q1"/>
    <mergeCell ref="F27:H27"/>
    <mergeCell ref="R10:AC10"/>
    <mergeCell ref="AD10:AI10"/>
    <mergeCell ref="B10:C10"/>
    <mergeCell ref="A10:A11"/>
    <mergeCell ref="A25:D25"/>
    <mergeCell ref="D10:D11"/>
  </mergeCells>
  <pageMargins left="0.59659090909090906" right="0.23622047244094491" top="0.43307086614173229" bottom="0.14204545454545456" header="0.31496062992125984" footer="0.31496062992125984"/>
  <pageSetup paperSize="9" orientation="landscape" horizontalDpi="4294967293" verticalDpi="36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I49"/>
  <sheetViews>
    <sheetView view="pageLayout" topLeftCell="A13" zoomScaleNormal="130" workbookViewId="0">
      <selection activeCell="A46" sqref="A46:A47"/>
    </sheetView>
  </sheetViews>
  <sheetFormatPr defaultRowHeight="17.25"/>
  <cols>
    <col min="1" max="1" width="37.5" style="1249" customWidth="1"/>
    <col min="2" max="3" width="24.125" style="1249" hidden="1" customWidth="1"/>
    <col min="4" max="4" width="11.375" style="1249" customWidth="1"/>
    <col min="5" max="5" width="17.625" style="1249" customWidth="1"/>
    <col min="6" max="6" width="9.875" style="1249" customWidth="1"/>
    <col min="7" max="7" width="3.875" style="1249" customWidth="1"/>
    <col min="8" max="9" width="3.375" style="1249" customWidth="1"/>
    <col min="10" max="10" width="4.875" style="1249" customWidth="1"/>
    <col min="11" max="11" width="4.125" style="1249" customWidth="1"/>
    <col min="12" max="12" width="4" style="1249" customWidth="1"/>
    <col min="13" max="13" width="3.25" style="1249" customWidth="1"/>
    <col min="14" max="14" width="7.125" style="1249" customWidth="1"/>
    <col min="15" max="15" width="4.875" style="1249" customWidth="1"/>
    <col min="16" max="16" width="6.25" style="1249" customWidth="1"/>
    <col min="17" max="17" width="6.875" style="1249" customWidth="1"/>
    <col min="18" max="16384" width="9" style="1249"/>
  </cols>
  <sheetData>
    <row r="1" spans="1:35">
      <c r="A1" s="2059" t="s">
        <v>822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  <c r="L1" s="2059"/>
      <c r="M1" s="2059"/>
      <c r="N1" s="2059"/>
      <c r="O1" s="2059"/>
    </row>
    <row r="2" spans="1:35" ht="15.75" customHeight="1">
      <c r="A2" s="1250" t="s">
        <v>0</v>
      </c>
      <c r="B2" s="1251"/>
      <c r="C2" s="1252"/>
      <c r="D2" s="1253" t="s">
        <v>3373</v>
      </c>
      <c r="E2" s="1254"/>
      <c r="F2" s="1255"/>
      <c r="G2" s="1256"/>
      <c r="H2" s="1256"/>
      <c r="I2" s="1256"/>
      <c r="J2" s="1256"/>
      <c r="K2" s="1256"/>
      <c r="L2" s="1256"/>
      <c r="M2" s="1256"/>
      <c r="N2" s="1287"/>
      <c r="O2" s="1256"/>
    </row>
    <row r="3" spans="1:35" ht="15.75" customHeight="1">
      <c r="A3" s="1250" t="s">
        <v>2</v>
      </c>
      <c r="B3" s="1251"/>
      <c r="C3" s="1252"/>
      <c r="D3" s="1253" t="s">
        <v>3374</v>
      </c>
      <c r="E3" s="1257"/>
      <c r="F3" s="1258"/>
      <c r="G3" s="1259"/>
      <c r="H3" s="1259"/>
      <c r="I3" s="1259"/>
      <c r="J3" s="1259"/>
      <c r="K3" s="1259"/>
      <c r="L3" s="1259"/>
      <c r="M3" s="1259"/>
      <c r="N3" s="1251"/>
      <c r="O3" s="1259"/>
    </row>
    <row r="4" spans="1:35" ht="15.75" customHeight="1">
      <c r="A4" s="1250" t="s">
        <v>4</v>
      </c>
      <c r="B4" s="1251"/>
      <c r="C4" s="1252"/>
      <c r="D4" s="1253" t="s">
        <v>3375</v>
      </c>
      <c r="E4" s="1257"/>
      <c r="F4" s="1258"/>
      <c r="G4" s="1259"/>
      <c r="H4" s="1259"/>
      <c r="I4" s="1259"/>
      <c r="J4" s="1259"/>
      <c r="K4" s="1259"/>
      <c r="L4" s="1259"/>
      <c r="M4" s="1259"/>
      <c r="N4" s="1251"/>
      <c r="O4" s="1259"/>
    </row>
    <row r="5" spans="1:35" ht="15.75" customHeight="1">
      <c r="A5" s="1250" t="s">
        <v>7</v>
      </c>
      <c r="B5" s="1251"/>
      <c r="C5" s="178"/>
      <c r="D5" s="1253" t="s">
        <v>3376</v>
      </c>
      <c r="E5" s="1260"/>
      <c r="F5" s="181"/>
      <c r="G5" s="1259"/>
      <c r="H5" s="1259"/>
      <c r="I5" s="1259"/>
      <c r="J5" s="1259"/>
      <c r="K5" s="1259"/>
      <c r="L5" s="1259"/>
      <c r="M5" s="1259"/>
      <c r="N5" s="1251"/>
      <c r="O5" s="1259"/>
    </row>
    <row r="6" spans="1:35" ht="15.75" customHeight="1">
      <c r="A6" s="1261" t="s">
        <v>9</v>
      </c>
      <c r="B6" s="1251"/>
      <c r="C6" s="178"/>
      <c r="D6" s="1254" t="s">
        <v>3377</v>
      </c>
      <c r="E6" s="1260"/>
      <c r="F6" s="181"/>
      <c r="G6" s="1259"/>
      <c r="H6" s="1259"/>
      <c r="I6" s="1259"/>
      <c r="J6" s="1259"/>
      <c r="K6" s="1259"/>
      <c r="L6" s="1259"/>
      <c r="M6" s="1259"/>
      <c r="N6" s="1251"/>
      <c r="O6" s="1259"/>
    </row>
    <row r="7" spans="1:35" ht="15.75" customHeight="1">
      <c r="B7" s="1251"/>
      <c r="C7" s="178"/>
      <c r="D7" s="1253" t="s">
        <v>3378</v>
      </c>
      <c r="E7" s="1260"/>
      <c r="F7" s="181"/>
      <c r="G7" s="1259"/>
      <c r="H7" s="1259"/>
      <c r="I7" s="1259"/>
      <c r="J7" s="1259"/>
      <c r="K7" s="1259"/>
      <c r="L7" s="1259"/>
      <c r="M7" s="1259"/>
      <c r="N7" s="1251"/>
      <c r="O7" s="1259"/>
    </row>
    <row r="8" spans="1:35" ht="15.75" customHeight="1">
      <c r="B8" s="1251"/>
      <c r="C8" s="178"/>
      <c r="D8" s="1253" t="s">
        <v>3379</v>
      </c>
      <c r="E8" s="1260"/>
      <c r="F8" s="181"/>
      <c r="G8" s="1259"/>
      <c r="H8" s="1259"/>
      <c r="I8" s="1259"/>
      <c r="J8" s="1259"/>
      <c r="K8" s="1259"/>
      <c r="L8" s="1259"/>
      <c r="M8" s="1259"/>
      <c r="N8" s="1251"/>
      <c r="O8" s="1259"/>
    </row>
    <row r="9" spans="1:35" ht="15.75" customHeight="1">
      <c r="B9" s="1251"/>
      <c r="C9" s="178"/>
      <c r="D9" s="1253" t="s">
        <v>3380</v>
      </c>
      <c r="E9" s="1260"/>
      <c r="F9" s="181"/>
      <c r="G9" s="1259"/>
      <c r="H9" s="1259"/>
      <c r="I9" s="1259"/>
      <c r="J9" s="1259"/>
      <c r="K9" s="1259"/>
      <c r="L9" s="1259"/>
      <c r="M9" s="1259"/>
      <c r="N9" s="1251"/>
      <c r="O9" s="1259"/>
    </row>
    <row r="10" spans="1:35" ht="15.75" customHeight="1">
      <c r="A10" s="1261"/>
      <c r="B10" s="1251"/>
      <c r="C10" s="178"/>
      <c r="D10" s="1253" t="s">
        <v>3381</v>
      </c>
      <c r="E10" s="1260"/>
      <c r="F10" s="181"/>
      <c r="G10" s="1259"/>
      <c r="H10" s="1259"/>
      <c r="I10" s="1259"/>
      <c r="J10" s="1259"/>
      <c r="K10" s="1259"/>
      <c r="L10" s="1259"/>
      <c r="M10" s="1259"/>
      <c r="N10" s="1251"/>
      <c r="O10" s="1259"/>
    </row>
    <row r="11" spans="1:35" ht="15.75" customHeight="1">
      <c r="A11" s="1262" t="s">
        <v>11</v>
      </c>
      <c r="B11" s="536"/>
      <c r="C11" s="1263"/>
      <c r="D11" s="1264" t="s">
        <v>3382</v>
      </c>
      <c r="E11" s="1265"/>
      <c r="F11" s="1265"/>
      <c r="G11" s="1265"/>
      <c r="H11" s="1265"/>
      <c r="I11" s="1265"/>
      <c r="J11" s="1265"/>
      <c r="K11" s="1265"/>
      <c r="L11" s="1265"/>
      <c r="M11" s="1265"/>
      <c r="N11" s="1265"/>
      <c r="O11" s="1265"/>
    </row>
    <row r="12" spans="1:35" s="1268" customFormat="1" ht="15.75" customHeight="1">
      <c r="A12" s="2068" t="s">
        <v>12</v>
      </c>
      <c r="B12" s="2070" t="s">
        <v>2557</v>
      </c>
      <c r="C12" s="2070"/>
      <c r="D12" s="2071" t="s">
        <v>14</v>
      </c>
      <c r="E12" s="2073" t="s">
        <v>15</v>
      </c>
      <c r="F12" s="2073" t="s">
        <v>16</v>
      </c>
      <c r="G12" s="1266"/>
      <c r="H12" s="1266"/>
      <c r="I12" s="1267"/>
      <c r="J12" s="1267"/>
      <c r="K12" s="1267"/>
      <c r="L12" s="1267" t="s">
        <v>959</v>
      </c>
      <c r="M12" s="1267"/>
      <c r="N12" s="1288"/>
      <c r="O12" s="1267"/>
      <c r="P12" s="1267"/>
      <c r="Q12" s="1267"/>
      <c r="R12" s="2065" t="s">
        <v>3361</v>
      </c>
      <c r="S12" s="2065"/>
      <c r="T12" s="2065"/>
      <c r="U12" s="2065"/>
      <c r="V12" s="2065"/>
      <c r="W12" s="2065"/>
      <c r="X12" s="2065"/>
      <c r="Y12" s="2065"/>
      <c r="Z12" s="2065"/>
      <c r="AA12" s="2065"/>
      <c r="AB12" s="2065"/>
      <c r="AC12" s="2065"/>
      <c r="AD12" s="2066" t="s">
        <v>1934</v>
      </c>
      <c r="AE12" s="2066"/>
      <c r="AF12" s="2066"/>
      <c r="AG12" s="2066"/>
      <c r="AH12" s="2066"/>
      <c r="AI12" s="2066"/>
    </row>
    <row r="13" spans="1:35" s="1268" customFormat="1" ht="15.75" customHeight="1">
      <c r="A13" s="2069"/>
      <c r="B13" s="1269" t="s">
        <v>2558</v>
      </c>
      <c r="C13" s="1269" t="s">
        <v>2105</v>
      </c>
      <c r="D13" s="2072"/>
      <c r="E13" s="2073"/>
      <c r="F13" s="2073"/>
      <c r="G13" s="1541" t="s">
        <v>3567</v>
      </c>
      <c r="H13" s="324" t="s">
        <v>997</v>
      </c>
      <c r="I13" s="151" t="s">
        <v>3284</v>
      </c>
      <c r="J13" s="271" t="s">
        <v>998</v>
      </c>
      <c r="K13" s="271" t="s">
        <v>2006</v>
      </c>
      <c r="L13" s="1270" t="s">
        <v>2571</v>
      </c>
      <c r="M13" s="271" t="s">
        <v>961</v>
      </c>
      <c r="N13" s="1289" t="s">
        <v>22</v>
      </c>
      <c r="O13" s="271" t="s">
        <v>501</v>
      </c>
      <c r="P13" s="320" t="s">
        <v>1933</v>
      </c>
      <c r="Q13" s="271" t="s">
        <v>872</v>
      </c>
      <c r="R13" s="1271" t="s">
        <v>434</v>
      </c>
      <c r="S13" s="1272" t="s">
        <v>437</v>
      </c>
      <c r="T13" s="1272" t="s">
        <v>3358</v>
      </c>
      <c r="U13" s="1273" t="s">
        <v>1249</v>
      </c>
      <c r="V13" s="1273" t="s">
        <v>3359</v>
      </c>
      <c r="W13" s="1273" t="s">
        <v>440</v>
      </c>
      <c r="X13" s="1273" t="s">
        <v>447</v>
      </c>
      <c r="Y13" s="1274" t="s">
        <v>449</v>
      </c>
      <c r="Z13" s="1274" t="s">
        <v>442</v>
      </c>
      <c r="AA13" s="1274" t="s">
        <v>443</v>
      </c>
      <c r="AB13" s="1274" t="s">
        <v>428</v>
      </c>
      <c r="AC13" s="1274" t="s">
        <v>3360</v>
      </c>
      <c r="AD13" s="1273" t="s">
        <v>2560</v>
      </c>
      <c r="AE13" s="1273" t="s">
        <v>2561</v>
      </c>
      <c r="AF13" s="1273" t="s">
        <v>2562</v>
      </c>
      <c r="AG13" s="1273" t="s">
        <v>2563</v>
      </c>
      <c r="AH13" s="1271" t="s">
        <v>872</v>
      </c>
      <c r="AI13" s="1272" t="s">
        <v>1935</v>
      </c>
    </row>
    <row r="14" spans="1:35" s="1279" customFormat="1" ht="33" customHeight="1">
      <c r="A14" s="1275" t="s">
        <v>3383</v>
      </c>
      <c r="B14" s="1276" t="s">
        <v>3384</v>
      </c>
      <c r="C14" s="1277"/>
      <c r="D14" s="1278" t="s">
        <v>2758</v>
      </c>
      <c r="E14" s="1276" t="s">
        <v>3385</v>
      </c>
      <c r="F14" s="1276" t="s">
        <v>2759</v>
      </c>
      <c r="H14" s="479"/>
      <c r="I14" s="479"/>
      <c r="J14" s="479"/>
      <c r="K14" s="479"/>
      <c r="M14" s="479"/>
      <c r="N14" s="1290">
        <v>8000</v>
      </c>
      <c r="O14" s="479"/>
      <c r="P14" s="1291"/>
      <c r="Q14" s="1291">
        <f>SUM(H14:P14)</f>
        <v>8000</v>
      </c>
    </row>
    <row r="15" spans="1:35" s="1279" customFormat="1" ht="33.75" customHeight="1">
      <c r="A15" s="1280" t="s">
        <v>3386</v>
      </c>
      <c r="B15" s="1280"/>
      <c r="C15" s="1280"/>
      <c r="D15" s="1280"/>
      <c r="E15" s="1280" t="s">
        <v>2837</v>
      </c>
      <c r="F15" s="1280"/>
      <c r="H15" s="1281"/>
      <c r="I15" s="1281"/>
      <c r="J15" s="1281"/>
      <c r="K15" s="1281"/>
      <c r="M15" s="1281"/>
      <c r="N15" s="1281">
        <v>2000</v>
      </c>
      <c r="O15" s="479"/>
      <c r="P15" s="1291"/>
      <c r="Q15" s="1291">
        <f>SUM(H15:P15)</f>
        <v>2000</v>
      </c>
    </row>
    <row r="16" spans="1:35" s="1279" customFormat="1">
      <c r="A16" s="1280" t="s">
        <v>3387</v>
      </c>
      <c r="B16" s="1280"/>
      <c r="C16" s="1280"/>
      <c r="D16" s="1280"/>
      <c r="E16" s="1280"/>
      <c r="F16" s="1280"/>
      <c r="G16" s="1281"/>
      <c r="H16" s="1281"/>
      <c r="I16" s="1281"/>
      <c r="J16" s="1281"/>
      <c r="K16" s="1281"/>
      <c r="M16" s="1281"/>
      <c r="N16" s="1291"/>
      <c r="O16" s="479"/>
      <c r="P16" s="1291"/>
      <c r="Q16" s="1291">
        <f t="shared" ref="Q16:Q38" si="0">SUM(G16:P16)</f>
        <v>0</v>
      </c>
    </row>
    <row r="17" spans="1:17" s="1279" customFormat="1" ht="35.25" customHeight="1">
      <c r="A17" s="1280" t="s">
        <v>3388</v>
      </c>
      <c r="B17" s="1280" t="s">
        <v>3384</v>
      </c>
      <c r="C17" s="1280"/>
      <c r="D17" s="1280" t="s">
        <v>2760</v>
      </c>
      <c r="E17" s="1280" t="s">
        <v>3389</v>
      </c>
      <c r="F17" s="1276" t="s">
        <v>3390</v>
      </c>
      <c r="H17" s="1281"/>
      <c r="I17" s="1281"/>
      <c r="J17" s="1281"/>
      <c r="K17" s="1281"/>
      <c r="M17" s="1281"/>
      <c r="N17" s="1281">
        <v>6500</v>
      </c>
      <c r="O17" s="479"/>
      <c r="P17" s="1291"/>
      <c r="Q17" s="1291">
        <f>SUM(H17:P17)</f>
        <v>6500</v>
      </c>
    </row>
    <row r="18" spans="1:17" s="1279" customFormat="1">
      <c r="A18" s="1280" t="s">
        <v>3391</v>
      </c>
      <c r="B18" s="1280"/>
      <c r="C18" s="1280"/>
      <c r="D18" s="1280"/>
      <c r="E18" s="1280" t="s">
        <v>3866</v>
      </c>
      <c r="F18" s="1280"/>
      <c r="G18" s="1281"/>
      <c r="H18" s="1281"/>
      <c r="I18" s="1281"/>
      <c r="J18" s="1281"/>
      <c r="K18" s="1281"/>
      <c r="L18" s="1281"/>
      <c r="M18" s="1281"/>
      <c r="N18" s="1291"/>
      <c r="O18" s="479"/>
      <c r="P18" s="1291"/>
      <c r="Q18" s="1291">
        <f t="shared" si="0"/>
        <v>0</v>
      </c>
    </row>
    <row r="19" spans="1:17" s="1279" customFormat="1">
      <c r="A19" s="1280" t="s">
        <v>3392</v>
      </c>
      <c r="B19" s="1280"/>
      <c r="C19" s="1280"/>
      <c r="D19" s="1280"/>
      <c r="E19" s="1280"/>
      <c r="F19" s="1280"/>
      <c r="G19" s="1281"/>
      <c r="H19" s="1281"/>
      <c r="I19" s="1281"/>
      <c r="J19" s="1281"/>
      <c r="K19" s="1281"/>
      <c r="L19" s="1281"/>
      <c r="M19" s="1281"/>
      <c r="N19" s="1291"/>
      <c r="O19" s="479"/>
      <c r="P19" s="1291"/>
      <c r="Q19" s="1291">
        <f t="shared" si="0"/>
        <v>0</v>
      </c>
    </row>
    <row r="20" spans="1:17" s="1279" customFormat="1">
      <c r="A20" s="1280" t="s">
        <v>3393</v>
      </c>
      <c r="B20" s="1280"/>
      <c r="C20" s="1280"/>
      <c r="D20" s="1280"/>
      <c r="E20" s="1280"/>
      <c r="F20" s="1280"/>
      <c r="G20" s="1281"/>
      <c r="H20" s="1281"/>
      <c r="I20" s="1281"/>
      <c r="J20" s="1281"/>
      <c r="K20" s="1281"/>
      <c r="L20" s="1281"/>
      <c r="M20" s="1281"/>
      <c r="N20" s="1291"/>
      <c r="O20" s="479"/>
      <c r="P20" s="1291"/>
      <c r="Q20" s="1291">
        <f t="shared" si="0"/>
        <v>0</v>
      </c>
    </row>
    <row r="21" spans="1:17" s="1279" customFormat="1" ht="16.5" customHeight="1">
      <c r="A21" s="1280" t="s">
        <v>3394</v>
      </c>
      <c r="B21" s="1280" t="s">
        <v>3395</v>
      </c>
      <c r="C21" s="1280"/>
      <c r="D21" s="1280" t="s">
        <v>205</v>
      </c>
      <c r="E21" s="1280" t="s">
        <v>471</v>
      </c>
      <c r="F21" s="1280" t="s">
        <v>3396</v>
      </c>
      <c r="G21" s="1281"/>
      <c r="H21" s="1281"/>
      <c r="I21" s="1281"/>
      <c r="J21" s="1281"/>
      <c r="K21" s="1281"/>
      <c r="L21" s="1281">
        <v>0</v>
      </c>
      <c r="M21" s="1281"/>
      <c r="N21" s="1291"/>
      <c r="O21" s="479"/>
      <c r="P21" s="1291"/>
      <c r="Q21" s="1291">
        <f t="shared" si="0"/>
        <v>0</v>
      </c>
    </row>
    <row r="22" spans="1:17" s="1279" customFormat="1" ht="18" customHeight="1">
      <c r="A22" s="1280" t="s">
        <v>3397</v>
      </c>
      <c r="B22" s="1280"/>
      <c r="C22" s="1280"/>
      <c r="D22" s="1280"/>
      <c r="E22" s="1280" t="s">
        <v>3398</v>
      </c>
      <c r="F22" s="1280"/>
      <c r="G22" s="1281"/>
      <c r="H22" s="1281"/>
      <c r="I22" s="1281"/>
      <c r="J22" s="1281"/>
      <c r="K22" s="1281"/>
      <c r="L22" s="1281"/>
      <c r="M22" s="1281"/>
      <c r="N22" s="1291"/>
      <c r="O22" s="479"/>
      <c r="P22" s="1291"/>
      <c r="Q22" s="1291">
        <f t="shared" si="0"/>
        <v>0</v>
      </c>
    </row>
    <row r="23" spans="1:17" s="1279" customFormat="1" ht="34.5">
      <c r="A23" s="1280" t="s">
        <v>3399</v>
      </c>
      <c r="B23" s="1280"/>
      <c r="C23" s="1280"/>
      <c r="D23" s="1280"/>
      <c r="E23" s="1280"/>
      <c r="F23" s="1280"/>
      <c r="G23" s="1281"/>
      <c r="H23" s="1281"/>
      <c r="I23" s="1281"/>
      <c r="J23" s="1281"/>
      <c r="K23" s="1281"/>
      <c r="L23" s="1281"/>
      <c r="M23" s="1281"/>
      <c r="N23" s="1291"/>
      <c r="O23" s="479"/>
      <c r="P23" s="1291"/>
      <c r="Q23" s="1291">
        <f t="shared" si="0"/>
        <v>0</v>
      </c>
    </row>
    <row r="24" spans="1:17" s="1279" customFormat="1">
      <c r="A24" s="1280" t="s">
        <v>3400</v>
      </c>
      <c r="B24" s="1280"/>
      <c r="C24" s="1280"/>
      <c r="D24" s="1280"/>
      <c r="E24" s="1280"/>
      <c r="F24" s="1280"/>
      <c r="G24" s="1281"/>
      <c r="H24" s="1281"/>
      <c r="I24" s="1281"/>
      <c r="J24" s="1281"/>
      <c r="K24" s="1281"/>
      <c r="L24" s="1281"/>
      <c r="M24" s="1281"/>
      <c r="N24" s="1291"/>
      <c r="O24" s="479"/>
      <c r="P24" s="1291"/>
      <c r="Q24" s="1291">
        <f t="shared" si="0"/>
        <v>0</v>
      </c>
    </row>
    <row r="25" spans="1:17" s="1279" customFormat="1" ht="17.25" customHeight="1">
      <c r="A25" s="1280" t="s">
        <v>3401</v>
      </c>
      <c r="B25" s="1280"/>
      <c r="C25" s="1280"/>
      <c r="D25" s="1280" t="s">
        <v>205</v>
      </c>
      <c r="E25" s="1280" t="s">
        <v>471</v>
      </c>
      <c r="F25" s="1280" t="s">
        <v>3402</v>
      </c>
      <c r="G25" s="1281"/>
      <c r="H25" s="1281"/>
      <c r="I25" s="1281"/>
      <c r="J25" s="1281"/>
      <c r="K25" s="1281"/>
      <c r="L25" s="1281">
        <v>0</v>
      </c>
      <c r="M25" s="1281"/>
      <c r="N25" s="1291"/>
      <c r="O25" s="479"/>
      <c r="P25" s="1291"/>
      <c r="Q25" s="1291">
        <f t="shared" si="0"/>
        <v>0</v>
      </c>
    </row>
    <row r="26" spans="1:17" s="1279" customFormat="1" ht="17.25" customHeight="1">
      <c r="A26" s="1280" t="s">
        <v>3403</v>
      </c>
      <c r="B26" s="1280" t="s">
        <v>3404</v>
      </c>
      <c r="C26" s="1280"/>
      <c r="D26" s="1280"/>
      <c r="E26" s="1280"/>
      <c r="F26" s="1280"/>
      <c r="G26" s="1281"/>
      <c r="H26" s="1281"/>
      <c r="I26" s="1281"/>
      <c r="J26" s="1281"/>
      <c r="K26" s="1281"/>
      <c r="L26" s="1281"/>
      <c r="M26" s="1281"/>
      <c r="N26" s="1291"/>
      <c r="O26" s="479"/>
      <c r="P26" s="1291"/>
      <c r="Q26" s="1291">
        <f t="shared" si="0"/>
        <v>0</v>
      </c>
    </row>
    <row r="27" spans="1:17" s="1279" customFormat="1" ht="17.25" customHeight="1">
      <c r="A27" s="1280"/>
      <c r="B27" s="1280"/>
      <c r="C27" s="1280"/>
      <c r="D27" s="1280"/>
      <c r="E27" s="1280"/>
      <c r="F27" s="1280"/>
      <c r="G27" s="1281"/>
      <c r="H27" s="1281"/>
      <c r="I27" s="1281"/>
      <c r="J27" s="1281"/>
      <c r="K27" s="1281"/>
      <c r="L27" s="1281"/>
      <c r="M27" s="1281"/>
      <c r="N27" s="1291"/>
      <c r="O27" s="479"/>
      <c r="P27" s="1291"/>
      <c r="Q27" s="1291"/>
    </row>
    <row r="28" spans="1:17" s="1279" customFormat="1" ht="34.5">
      <c r="A28" s="1280" t="s">
        <v>3405</v>
      </c>
      <c r="B28" s="1280"/>
      <c r="C28" s="1280"/>
      <c r="D28" s="1280"/>
      <c r="E28" s="1280"/>
      <c r="F28" s="1280"/>
      <c r="G28" s="1281"/>
      <c r="H28" s="1281"/>
      <c r="I28" s="1281"/>
      <c r="J28" s="1281"/>
      <c r="K28" s="1281"/>
      <c r="L28" s="1281"/>
      <c r="M28" s="1281"/>
      <c r="N28" s="1291"/>
      <c r="O28" s="479"/>
      <c r="P28" s="1291"/>
      <c r="Q28" s="1291">
        <f t="shared" si="0"/>
        <v>0</v>
      </c>
    </row>
    <row r="29" spans="1:17" s="1279" customFormat="1">
      <c r="A29" s="1280" t="s">
        <v>3406</v>
      </c>
      <c r="B29" s="1280"/>
      <c r="C29" s="1280"/>
      <c r="D29" s="1280"/>
      <c r="E29" s="1280"/>
      <c r="F29" s="1280"/>
      <c r="G29" s="1281"/>
      <c r="H29" s="1281"/>
      <c r="I29" s="1281"/>
      <c r="J29" s="1281"/>
      <c r="K29" s="1281"/>
      <c r="L29" s="1281"/>
      <c r="M29" s="1281"/>
      <c r="N29" s="1291"/>
      <c r="O29" s="479"/>
      <c r="P29" s="1291"/>
      <c r="Q29" s="1291">
        <f t="shared" si="0"/>
        <v>0</v>
      </c>
    </row>
    <row r="30" spans="1:17" s="1279" customFormat="1" ht="34.5" customHeight="1">
      <c r="A30" s="1280" t="s">
        <v>3407</v>
      </c>
      <c r="B30" s="1280" t="s">
        <v>3408</v>
      </c>
      <c r="C30" s="1280"/>
      <c r="D30" s="1280" t="s">
        <v>205</v>
      </c>
      <c r="E30" s="1280" t="s">
        <v>471</v>
      </c>
      <c r="F30" s="1280" t="s">
        <v>3396</v>
      </c>
      <c r="G30" s="1281"/>
      <c r="H30" s="1281"/>
      <c r="I30" s="1281"/>
      <c r="J30" s="1281"/>
      <c r="K30" s="1281"/>
      <c r="L30" s="1281">
        <v>0</v>
      </c>
      <c r="M30" s="1281"/>
      <c r="N30" s="1291"/>
      <c r="O30" s="479"/>
      <c r="P30" s="1291"/>
      <c r="Q30" s="1291">
        <f t="shared" si="0"/>
        <v>0</v>
      </c>
    </row>
    <row r="31" spans="1:17" s="1279" customFormat="1" ht="34.5">
      <c r="A31" s="1280" t="s">
        <v>3409</v>
      </c>
      <c r="B31" s="1280"/>
      <c r="C31" s="1280"/>
      <c r="D31" s="1280"/>
      <c r="E31" s="1280"/>
      <c r="F31" s="1280"/>
      <c r="G31" s="1281"/>
      <c r="H31" s="1281"/>
      <c r="I31" s="1281"/>
      <c r="J31" s="1281"/>
      <c r="K31" s="1281"/>
      <c r="L31" s="1281"/>
      <c r="M31" s="1281"/>
      <c r="N31" s="1291"/>
      <c r="O31" s="479"/>
      <c r="P31" s="1291"/>
      <c r="Q31" s="1291">
        <f t="shared" si="0"/>
        <v>0</v>
      </c>
    </row>
    <row r="32" spans="1:17" s="1279" customFormat="1">
      <c r="A32" s="1280" t="s">
        <v>3410</v>
      </c>
      <c r="B32" s="1280"/>
      <c r="C32" s="1280"/>
      <c r="D32" s="1280"/>
      <c r="E32" s="1280"/>
      <c r="F32" s="1280"/>
      <c r="G32" s="1281"/>
      <c r="H32" s="1281"/>
      <c r="I32" s="1281"/>
      <c r="J32" s="1281"/>
      <c r="K32" s="1281"/>
      <c r="L32" s="1281"/>
      <c r="M32" s="1281"/>
      <c r="N32" s="1291"/>
      <c r="O32" s="479"/>
      <c r="P32" s="1291"/>
      <c r="Q32" s="1291">
        <f t="shared" si="0"/>
        <v>0</v>
      </c>
    </row>
    <row r="33" spans="1:35" s="1279" customFormat="1" ht="18" customHeight="1">
      <c r="A33" s="1280" t="s">
        <v>3411</v>
      </c>
      <c r="B33" s="1280" t="s">
        <v>3412</v>
      </c>
      <c r="C33" s="1280"/>
      <c r="D33" s="1280"/>
      <c r="E33" s="1280" t="s">
        <v>471</v>
      </c>
      <c r="F33" s="1280" t="s">
        <v>3413</v>
      </c>
      <c r="G33" s="1281"/>
      <c r="H33" s="1281"/>
      <c r="I33" s="1281"/>
      <c r="J33" s="1281"/>
      <c r="K33" s="1281"/>
      <c r="L33" s="1281">
        <v>0</v>
      </c>
      <c r="M33" s="1281"/>
      <c r="N33" s="1291"/>
      <c r="O33" s="479"/>
      <c r="P33" s="1291"/>
      <c r="Q33" s="1291">
        <f t="shared" si="0"/>
        <v>0</v>
      </c>
    </row>
    <row r="34" spans="1:35" s="1279" customFormat="1" ht="34.5">
      <c r="A34" s="1280" t="s">
        <v>3414</v>
      </c>
      <c r="B34" s="1280"/>
      <c r="C34" s="1280"/>
      <c r="D34" s="1280"/>
      <c r="E34" s="1280"/>
      <c r="F34" s="1280"/>
      <c r="G34" s="1281"/>
      <c r="H34" s="1281"/>
      <c r="I34" s="1281"/>
      <c r="J34" s="1281"/>
      <c r="K34" s="1281"/>
      <c r="L34" s="1281"/>
      <c r="M34" s="1281"/>
      <c r="N34" s="1291"/>
      <c r="O34" s="479"/>
      <c r="P34" s="1291"/>
      <c r="Q34" s="1291">
        <f t="shared" si="0"/>
        <v>0</v>
      </c>
    </row>
    <row r="35" spans="1:35" s="1279" customFormat="1" ht="34.5">
      <c r="A35" s="1280" t="s">
        <v>3415</v>
      </c>
      <c r="B35" s="1280"/>
      <c r="C35" s="1280"/>
      <c r="D35" s="1280"/>
      <c r="E35" s="1280"/>
      <c r="F35" s="1280"/>
      <c r="G35" s="1281"/>
      <c r="H35" s="1281"/>
      <c r="I35" s="1281"/>
      <c r="J35" s="1281"/>
      <c r="K35" s="1281"/>
      <c r="L35" s="1281"/>
      <c r="M35" s="1281"/>
      <c r="N35" s="1291"/>
      <c r="O35" s="479"/>
      <c r="P35" s="1291"/>
      <c r="Q35" s="1291">
        <f t="shared" si="0"/>
        <v>0</v>
      </c>
    </row>
    <row r="36" spans="1:35" s="1279" customFormat="1">
      <c r="A36" s="1280" t="s">
        <v>3416</v>
      </c>
      <c r="B36" s="1280"/>
      <c r="C36" s="1280"/>
      <c r="D36" s="1280"/>
      <c r="E36" s="1280"/>
      <c r="F36" s="1280"/>
      <c r="G36" s="1281"/>
      <c r="H36" s="1281"/>
      <c r="I36" s="1281"/>
      <c r="J36" s="1281"/>
      <c r="K36" s="1281"/>
      <c r="L36" s="1281"/>
      <c r="M36" s="1281"/>
      <c r="N36" s="1291"/>
      <c r="O36" s="479"/>
      <c r="P36" s="1291"/>
      <c r="Q36" s="1291">
        <f t="shared" si="0"/>
        <v>0</v>
      </c>
    </row>
    <row r="37" spans="1:35" s="1279" customFormat="1">
      <c r="A37" s="1280"/>
      <c r="B37" s="1280"/>
      <c r="C37" s="1280"/>
      <c r="D37" s="1280"/>
      <c r="E37" s="1280"/>
      <c r="F37" s="1280"/>
      <c r="G37" s="1281"/>
      <c r="H37" s="1281"/>
      <c r="I37" s="1281"/>
      <c r="J37" s="1281"/>
      <c r="K37" s="1281"/>
      <c r="L37" s="1281"/>
      <c r="M37" s="1281"/>
      <c r="N37" s="1291"/>
      <c r="O37" s="479"/>
      <c r="P37" s="1291"/>
      <c r="Q37" s="1291">
        <f t="shared" si="0"/>
        <v>0</v>
      </c>
    </row>
    <row r="38" spans="1:35">
      <c r="A38" s="360"/>
      <c r="B38" s="360"/>
      <c r="C38" s="360"/>
      <c r="D38" s="360"/>
      <c r="E38" s="360"/>
      <c r="F38" s="360"/>
      <c r="G38" s="1282"/>
      <c r="H38" s="1282"/>
      <c r="I38" s="1282"/>
      <c r="J38" s="1282"/>
      <c r="K38" s="1282"/>
      <c r="L38" s="1282"/>
      <c r="M38" s="1282"/>
      <c r="N38" s="1292"/>
      <c r="O38" s="1283"/>
      <c r="P38" s="1292"/>
      <c r="Q38" s="1291">
        <f t="shared" si="0"/>
        <v>0</v>
      </c>
    </row>
    <row r="39" spans="1:35">
      <c r="A39" s="360"/>
      <c r="B39" s="360"/>
      <c r="C39" s="360"/>
      <c r="D39" s="360"/>
      <c r="E39" s="360"/>
      <c r="F39" s="360"/>
      <c r="G39" s="1282"/>
      <c r="H39" s="1282"/>
      <c r="I39" s="1282"/>
      <c r="J39" s="1282"/>
      <c r="K39" s="1282"/>
      <c r="L39" s="1282"/>
      <c r="M39" s="1282"/>
      <c r="N39" s="1292"/>
      <c r="O39" s="1283"/>
      <c r="P39" s="1292"/>
      <c r="Q39" s="1291"/>
    </row>
    <row r="40" spans="1:35">
      <c r="A40" s="360"/>
      <c r="B40" s="360"/>
      <c r="C40" s="360"/>
      <c r="D40" s="360"/>
      <c r="E40" s="360"/>
      <c r="F40" s="360"/>
      <c r="G40" s="1282"/>
      <c r="H40" s="1282"/>
      <c r="I40" s="1282"/>
      <c r="J40" s="1282"/>
      <c r="K40" s="1282"/>
      <c r="L40" s="1282"/>
      <c r="M40" s="1282"/>
      <c r="N40" s="1292"/>
      <c r="O40" s="1283"/>
      <c r="P40" s="1292"/>
      <c r="Q40" s="1291"/>
    </row>
    <row r="41" spans="1:35">
      <c r="A41" s="360"/>
      <c r="B41" s="360"/>
      <c r="C41" s="360"/>
      <c r="D41" s="360"/>
      <c r="E41" s="360"/>
      <c r="F41" s="360"/>
      <c r="G41" s="1282"/>
      <c r="H41" s="1282"/>
      <c r="I41" s="1282"/>
      <c r="J41" s="1282"/>
      <c r="K41" s="1282"/>
      <c r="L41" s="1282"/>
      <c r="M41" s="1282"/>
      <c r="N41" s="1292"/>
      <c r="O41" s="1283"/>
      <c r="P41" s="1292"/>
      <c r="Q41" s="1291"/>
    </row>
    <row r="42" spans="1:35">
      <c r="A42" s="360"/>
      <c r="B42" s="360"/>
      <c r="C42" s="360"/>
      <c r="D42" s="360"/>
      <c r="E42" s="360"/>
      <c r="F42" s="360"/>
      <c r="G42" s="1282"/>
      <c r="H42" s="1282"/>
      <c r="I42" s="1282"/>
      <c r="J42" s="1282"/>
      <c r="K42" s="1282"/>
      <c r="L42" s="1282"/>
      <c r="M42" s="1282"/>
      <c r="N42" s="1292"/>
      <c r="O42" s="1283"/>
      <c r="P42" s="1292"/>
      <c r="Q42" s="1291"/>
    </row>
    <row r="43" spans="1:35">
      <c r="A43" s="2067" t="s">
        <v>376</v>
      </c>
      <c r="B43" s="2067"/>
      <c r="C43" s="2067"/>
      <c r="D43" s="2067"/>
      <c r="E43" s="1284">
        <f>Q43</f>
        <v>16500</v>
      </c>
      <c r="F43" s="1285"/>
      <c r="G43" s="1286">
        <f>SUM(G14:G38)</f>
        <v>0</v>
      </c>
      <c r="H43" s="1286">
        <f t="shared" ref="H43:Q43" si="1">SUM(H14:H38)</f>
        <v>0</v>
      </c>
      <c r="I43" s="1286">
        <f t="shared" si="1"/>
        <v>0</v>
      </c>
      <c r="J43" s="1286">
        <f t="shared" si="1"/>
        <v>0</v>
      </c>
      <c r="K43" s="1286">
        <f t="shared" si="1"/>
        <v>0</v>
      </c>
      <c r="L43" s="1286">
        <f t="shared" si="1"/>
        <v>0</v>
      </c>
      <c r="M43" s="1286">
        <f t="shared" si="1"/>
        <v>0</v>
      </c>
      <c r="N43" s="1286">
        <f t="shared" si="1"/>
        <v>16500</v>
      </c>
      <c r="O43" s="1286">
        <f t="shared" si="1"/>
        <v>0</v>
      </c>
      <c r="P43" s="1286">
        <f t="shared" si="1"/>
        <v>0</v>
      </c>
      <c r="Q43" s="1286">
        <f t="shared" si="1"/>
        <v>16500</v>
      </c>
    </row>
    <row r="44" spans="1:35" s="81" customFormat="1">
      <c r="A44" s="1052"/>
      <c r="B44" s="131"/>
      <c r="F44" s="131"/>
      <c r="G44" s="131"/>
      <c r="H44" s="131"/>
      <c r="I44" s="975"/>
      <c r="J44" s="975"/>
      <c r="K44" s="1055"/>
      <c r="L44" s="1054"/>
      <c r="M44" s="1054"/>
      <c r="O44" s="1054"/>
      <c r="P44" s="1054"/>
      <c r="Q44" s="1054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</row>
    <row r="45" spans="1:35" s="62" customFormat="1">
      <c r="A45" s="581" t="s">
        <v>818</v>
      </c>
      <c r="B45" s="348" t="s">
        <v>779</v>
      </c>
      <c r="C45" s="348"/>
      <c r="D45" s="348" t="s">
        <v>779</v>
      </c>
      <c r="E45" s="348"/>
      <c r="F45" s="1952"/>
      <c r="G45" s="1952"/>
      <c r="H45" s="1952"/>
      <c r="I45" s="348" t="s">
        <v>780</v>
      </c>
      <c r="J45" s="581"/>
      <c r="N45" s="348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63"/>
      <c r="AE45" s="63"/>
      <c r="AF45" s="63"/>
      <c r="AG45" s="63"/>
      <c r="AH45" s="63"/>
      <c r="AI45" s="63"/>
    </row>
    <row r="46" spans="1:35" s="62" customFormat="1">
      <c r="A46" s="975" t="s">
        <v>2755</v>
      </c>
      <c r="B46" s="349"/>
      <c r="C46" s="349"/>
      <c r="D46" s="349"/>
      <c r="E46" s="583" t="s">
        <v>3357</v>
      </c>
      <c r="F46" s="349"/>
      <c r="G46" s="583"/>
      <c r="J46" s="348" t="s">
        <v>3354</v>
      </c>
      <c r="N46" s="348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</row>
    <row r="47" spans="1:35" s="62" customFormat="1">
      <c r="A47" s="975" t="s">
        <v>2757</v>
      </c>
      <c r="B47" s="349"/>
      <c r="C47" s="349"/>
      <c r="D47" s="349"/>
      <c r="E47" s="348" t="s">
        <v>3353</v>
      </c>
      <c r="F47" s="349"/>
      <c r="G47" s="348"/>
      <c r="J47" s="348" t="s">
        <v>2566</v>
      </c>
      <c r="N47" s="348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</row>
    <row r="48" spans="1:35" s="143" customFormat="1" ht="15.75" customHeight="1">
      <c r="C48" s="584"/>
      <c r="E48" s="585" t="s">
        <v>3356</v>
      </c>
      <c r="G48" s="585"/>
      <c r="I48" s="584"/>
      <c r="J48" s="585" t="s">
        <v>3355</v>
      </c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62"/>
      <c r="AE48" s="62"/>
      <c r="AF48" s="62"/>
      <c r="AG48" s="62"/>
      <c r="AH48" s="62"/>
      <c r="AI48" s="62"/>
    </row>
    <row r="49" ht="24.75" customHeight="1"/>
  </sheetData>
  <mergeCells count="10">
    <mergeCell ref="R12:AC12"/>
    <mergeCell ref="AD12:AI12"/>
    <mergeCell ref="A43:D43"/>
    <mergeCell ref="F45:H45"/>
    <mergeCell ref="A1:O1"/>
    <mergeCell ref="A12:A13"/>
    <mergeCell ref="B12:C12"/>
    <mergeCell ref="D12:D13"/>
    <mergeCell ref="E12:E13"/>
    <mergeCell ref="F12:F13"/>
  </mergeCells>
  <pageMargins left="0.70866141732283472" right="0.23622047244094491" top="0.43307086614173229" bottom="0.43307086614173229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view="pageLayout" topLeftCell="A20" workbookViewId="0">
      <selection activeCell="B26" sqref="B26"/>
    </sheetView>
  </sheetViews>
  <sheetFormatPr defaultColWidth="35.375" defaultRowHeight="12.75" customHeight="1"/>
  <cols>
    <col min="1" max="1" width="38.5" style="1719" customWidth="1"/>
    <col min="2" max="2" width="44.25" style="1719" customWidth="1"/>
    <col min="3" max="3" width="42.25" style="1719" customWidth="1"/>
    <col min="4" max="6" width="35.375" style="1719"/>
    <col min="7" max="16384" width="35.375" style="1707"/>
  </cols>
  <sheetData>
    <row r="1" spans="1:6" s="1701" customFormat="1" ht="21" customHeight="1">
      <c r="A1" s="1697"/>
      <c r="B1" s="1698" t="s">
        <v>4853</v>
      </c>
      <c r="C1" s="1698" t="s">
        <v>4854</v>
      </c>
      <c r="D1" s="1699"/>
      <c r="E1" s="1700"/>
      <c r="F1" s="1700"/>
    </row>
    <row r="2" spans="1:6" ht="21" customHeight="1">
      <c r="A2" s="1702"/>
      <c r="B2" s="1703" t="s">
        <v>4855</v>
      </c>
      <c r="C2" s="1704" t="s">
        <v>4856</v>
      </c>
      <c r="D2" s="1705"/>
      <c r="E2" s="1706"/>
      <c r="F2" s="1706"/>
    </row>
    <row r="3" spans="1:6" ht="36.75" customHeight="1">
      <c r="A3" s="1708" t="s">
        <v>4857</v>
      </c>
      <c r="B3" s="1703" t="s">
        <v>4858</v>
      </c>
      <c r="C3" s="1704" t="s">
        <v>4859</v>
      </c>
      <c r="D3" s="1705"/>
      <c r="E3" s="1706"/>
      <c r="F3" s="1706"/>
    </row>
    <row r="4" spans="1:6" ht="36" customHeight="1">
      <c r="A4" s="1709" t="s">
        <v>4860</v>
      </c>
      <c r="B4" s="1703" t="s">
        <v>4861</v>
      </c>
      <c r="C4" s="1704" t="s">
        <v>4862</v>
      </c>
      <c r="D4" s="1705"/>
      <c r="E4" s="1706"/>
      <c r="F4" s="1706"/>
    </row>
    <row r="5" spans="1:6" ht="17.25" customHeight="1">
      <c r="A5" s="1702"/>
      <c r="B5" s="1710" t="s">
        <v>4863</v>
      </c>
      <c r="C5" s="1704" t="s">
        <v>4864</v>
      </c>
      <c r="D5" s="1705"/>
      <c r="E5" s="1706"/>
      <c r="F5" s="1706"/>
    </row>
    <row r="6" spans="1:6" ht="17.25" customHeight="1">
      <c r="A6" s="1702"/>
      <c r="B6" s="1710"/>
      <c r="C6" s="1704" t="s">
        <v>4865</v>
      </c>
      <c r="D6" s="1705"/>
      <c r="E6" s="1706"/>
      <c r="F6" s="1706"/>
    </row>
    <row r="7" spans="1:6" ht="17.25" customHeight="1">
      <c r="A7" s="1702"/>
      <c r="B7" s="1710"/>
      <c r="C7" s="1704" t="s">
        <v>4866</v>
      </c>
      <c r="D7" s="1705"/>
      <c r="E7" s="1706"/>
      <c r="F7" s="1706"/>
    </row>
    <row r="8" spans="1:6" ht="17.25" customHeight="1">
      <c r="A8" s="1702"/>
      <c r="B8" s="1710"/>
      <c r="C8" s="1703" t="s">
        <v>4867</v>
      </c>
      <c r="D8" s="1705"/>
      <c r="E8" s="1706"/>
      <c r="F8" s="1706"/>
    </row>
    <row r="9" spans="1:6" ht="39" customHeight="1">
      <c r="A9" s="1702"/>
      <c r="B9" s="1710"/>
      <c r="C9" s="1704" t="s">
        <v>4868</v>
      </c>
      <c r="D9" s="1705"/>
      <c r="E9" s="1706"/>
      <c r="F9" s="1706"/>
    </row>
    <row r="10" spans="1:6" ht="19.5" customHeight="1">
      <c r="A10" s="1711"/>
      <c r="B10" s="1710"/>
      <c r="C10" s="1704" t="s">
        <v>4869</v>
      </c>
      <c r="D10" s="1705"/>
      <c r="E10" s="1706"/>
      <c r="F10" s="1706"/>
    </row>
    <row r="11" spans="1:6" s="1701" customFormat="1" ht="24.75" customHeight="1">
      <c r="A11" s="1698" t="s">
        <v>4870</v>
      </c>
      <c r="B11" s="1698" t="s">
        <v>4871</v>
      </c>
      <c r="C11" s="1698" t="s">
        <v>4872</v>
      </c>
      <c r="D11" s="1699"/>
      <c r="E11" s="1700"/>
      <c r="F11" s="1700"/>
    </row>
    <row r="12" spans="1:6" ht="39" customHeight="1">
      <c r="A12" s="1703" t="s">
        <v>4873</v>
      </c>
      <c r="B12" s="1712" t="s">
        <v>4874</v>
      </c>
      <c r="C12" s="1712" t="s">
        <v>476</v>
      </c>
      <c r="D12" s="1706"/>
      <c r="E12" s="1706"/>
      <c r="F12" s="1706"/>
    </row>
    <row r="13" spans="1:6" ht="39" customHeight="1">
      <c r="A13" s="1703" t="s">
        <v>4875</v>
      </c>
      <c r="B13" s="1712" t="s">
        <v>49</v>
      </c>
      <c r="C13" s="1712" t="s">
        <v>1504</v>
      </c>
      <c r="D13" s="1706"/>
      <c r="E13" s="1706"/>
      <c r="F13" s="1706"/>
    </row>
    <row r="14" spans="1:6" ht="48" customHeight="1">
      <c r="A14" s="1710" t="s">
        <v>4876</v>
      </c>
      <c r="B14" s="1712" t="s">
        <v>6</v>
      </c>
      <c r="C14" s="1712" t="s">
        <v>1459</v>
      </c>
      <c r="D14" s="1706"/>
      <c r="E14" s="1706"/>
      <c r="F14" s="1706"/>
    </row>
    <row r="15" spans="1:6" ht="23.25" customHeight="1">
      <c r="A15" s="1710" t="s">
        <v>4877</v>
      </c>
      <c r="B15" s="1713"/>
      <c r="C15" s="1714" t="s">
        <v>4878</v>
      </c>
      <c r="D15" s="1706"/>
      <c r="E15" s="1706"/>
      <c r="F15" s="1706"/>
    </row>
    <row r="16" spans="1:6" ht="26.25" hidden="1" customHeight="1">
      <c r="A16" s="1715"/>
      <c r="B16" s="1713"/>
      <c r="C16" s="1714" t="s">
        <v>4879</v>
      </c>
      <c r="D16" s="1706"/>
      <c r="E16" s="1706"/>
      <c r="F16" s="1706"/>
    </row>
    <row r="17" spans="1:6" ht="26.25" hidden="1" customHeight="1">
      <c r="A17" s="1715"/>
      <c r="B17" s="1716"/>
      <c r="C17" s="1714" t="s">
        <v>4880</v>
      </c>
      <c r="D17" s="1706"/>
      <c r="E17" s="1706"/>
      <c r="F17" s="1706"/>
    </row>
    <row r="18" spans="1:6" s="1701" customFormat="1" ht="20.25" customHeight="1">
      <c r="A18" s="1698" t="s">
        <v>4881</v>
      </c>
      <c r="B18" s="1698" t="s">
        <v>4882</v>
      </c>
      <c r="C18" s="1698" t="s">
        <v>4883</v>
      </c>
      <c r="D18" s="1699"/>
      <c r="E18" s="1700"/>
      <c r="F18" s="1700"/>
    </row>
    <row r="19" spans="1:6" ht="33" customHeight="1">
      <c r="A19" s="1703" t="s">
        <v>4884</v>
      </c>
      <c r="B19" s="1712" t="s">
        <v>4885</v>
      </c>
      <c r="C19" s="1712" t="s">
        <v>4886</v>
      </c>
      <c r="D19" s="1706"/>
      <c r="E19" s="1706"/>
      <c r="F19" s="1706"/>
    </row>
    <row r="20" spans="1:6" ht="17.25" customHeight="1">
      <c r="A20" s="1703" t="s">
        <v>4887</v>
      </c>
      <c r="B20" s="1713"/>
      <c r="C20" s="1717"/>
      <c r="D20" s="1706"/>
      <c r="E20" s="1706"/>
      <c r="F20" s="1706"/>
    </row>
    <row r="21" spans="1:6" ht="17.25" customHeight="1">
      <c r="A21" s="1703" t="s">
        <v>4888</v>
      </c>
      <c r="B21" s="1713"/>
      <c r="C21" s="1716"/>
      <c r="D21" s="1706"/>
      <c r="E21" s="1706"/>
      <c r="F21" s="1706"/>
    </row>
    <row r="22" spans="1:6" ht="17.25" customHeight="1">
      <c r="A22" s="1710" t="s">
        <v>4889</v>
      </c>
      <c r="B22" s="1712"/>
      <c r="C22" s="1712"/>
      <c r="D22" s="1706"/>
      <c r="E22" s="1706"/>
      <c r="F22" s="1706"/>
    </row>
    <row r="23" spans="1:6" ht="24" customHeight="1">
      <c r="A23" s="1710"/>
      <c r="B23" s="1718"/>
      <c r="C23" s="1716"/>
      <c r="D23" s="1706"/>
      <c r="E23" s="1706"/>
      <c r="F23" s="1706"/>
    </row>
  </sheetData>
  <pageMargins left="0.25" right="0.25" top="0.38541666666666669" bottom="0.22916666666666666" header="0.3" footer="0.3"/>
  <pageSetup paperSize="9" orientation="landscape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I29"/>
  <sheetViews>
    <sheetView view="pageLayout" workbookViewId="0">
      <selection activeCell="A12" sqref="A12:XFD15"/>
    </sheetView>
  </sheetViews>
  <sheetFormatPr defaultColWidth="9.125" defaultRowHeight="17.25"/>
  <cols>
    <col min="1" max="1" width="40.25" style="256" customWidth="1"/>
    <col min="2" max="3" width="9.125" style="256" hidden="1" customWidth="1"/>
    <col min="4" max="4" width="10.75" style="256" customWidth="1"/>
    <col min="5" max="5" width="10.625" style="256" customWidth="1"/>
    <col min="6" max="6" width="7.5" style="256" customWidth="1"/>
    <col min="7" max="7" width="6.25" style="256" customWidth="1"/>
    <col min="8" max="8" width="4.75" style="256" customWidth="1"/>
    <col min="9" max="10" width="5.125" style="256" customWidth="1"/>
    <col min="11" max="11" width="6.25" style="256" customWidth="1"/>
    <col min="12" max="12" width="4.5" style="256" customWidth="1"/>
    <col min="13" max="13" width="3.375" style="256" customWidth="1"/>
    <col min="14" max="15" width="6.25" style="256" customWidth="1"/>
    <col min="16" max="16" width="5.25" style="256" customWidth="1"/>
    <col min="17" max="17" width="5.375" style="256" customWidth="1"/>
    <col min="18" max="16384" width="9.125" style="256"/>
  </cols>
  <sheetData>
    <row r="1" spans="1:35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</row>
    <row r="2" spans="1:35">
      <c r="A2" s="756" t="s">
        <v>0</v>
      </c>
      <c r="B2" s="81"/>
      <c r="C2" s="130"/>
      <c r="D2" s="1293" t="s">
        <v>3417</v>
      </c>
      <c r="E2" s="545"/>
      <c r="F2" s="546"/>
      <c r="G2" s="579"/>
      <c r="H2" s="579"/>
      <c r="I2" s="579"/>
      <c r="J2" s="579"/>
      <c r="K2" s="579"/>
      <c r="L2" s="579"/>
      <c r="M2" s="579"/>
      <c r="N2" s="579"/>
      <c r="O2" s="579"/>
    </row>
    <row r="3" spans="1:35">
      <c r="A3" s="756" t="s">
        <v>2</v>
      </c>
      <c r="B3" s="81"/>
      <c r="C3" s="130"/>
      <c r="D3" s="1293" t="s">
        <v>3418</v>
      </c>
      <c r="E3" s="547"/>
      <c r="F3" s="548"/>
      <c r="G3" s="1054"/>
      <c r="H3" s="1054"/>
      <c r="I3" s="1054"/>
      <c r="J3" s="1054"/>
      <c r="K3" s="1054"/>
      <c r="L3" s="1054"/>
      <c r="M3" s="1054"/>
      <c r="N3" s="1054"/>
      <c r="O3" s="1054"/>
    </row>
    <row r="4" spans="1:35">
      <c r="A4" s="756" t="s">
        <v>4</v>
      </c>
      <c r="B4" s="81"/>
      <c r="C4" s="130"/>
      <c r="D4" s="1293" t="s">
        <v>3419</v>
      </c>
      <c r="E4" s="547"/>
      <c r="F4" s="548"/>
      <c r="G4" s="1054"/>
      <c r="H4" s="1054"/>
      <c r="I4" s="1054"/>
      <c r="J4" s="1054"/>
      <c r="K4" s="1054"/>
      <c r="L4" s="1054"/>
      <c r="M4" s="1054"/>
      <c r="N4" s="1054"/>
      <c r="O4" s="1054"/>
    </row>
    <row r="5" spans="1:35">
      <c r="A5" s="756" t="s">
        <v>7</v>
      </c>
      <c r="B5" s="81"/>
      <c r="C5" s="550"/>
      <c r="D5" s="1293" t="s">
        <v>3376</v>
      </c>
      <c r="E5" s="551"/>
      <c r="F5" s="552"/>
      <c r="G5" s="1054"/>
      <c r="H5" s="1054"/>
      <c r="I5" s="1054"/>
      <c r="J5" s="1054"/>
      <c r="K5" s="1054"/>
      <c r="L5" s="1054"/>
      <c r="M5" s="1054"/>
      <c r="N5" s="1054"/>
      <c r="O5" s="1054"/>
    </row>
    <row r="6" spans="1:35">
      <c r="A6" s="763" t="s">
        <v>9</v>
      </c>
      <c r="B6" s="81"/>
      <c r="C6" s="550"/>
      <c r="D6" s="1294" t="s">
        <v>3420</v>
      </c>
      <c r="E6" s="551"/>
      <c r="F6" s="552"/>
      <c r="G6" s="1054"/>
      <c r="H6" s="1054"/>
      <c r="I6" s="1054"/>
      <c r="J6" s="1054"/>
      <c r="K6" s="1054"/>
      <c r="L6" s="1054"/>
      <c r="M6" s="1054"/>
      <c r="N6" s="1054"/>
      <c r="O6" s="1054"/>
    </row>
    <row r="7" spans="1:35">
      <c r="B7" s="81"/>
      <c r="C7" s="550"/>
      <c r="D7" s="1293" t="s">
        <v>3421</v>
      </c>
      <c r="E7" s="551"/>
      <c r="F7" s="552"/>
      <c r="G7" s="1054"/>
      <c r="H7" s="1054"/>
      <c r="I7" s="1054"/>
      <c r="J7" s="1054"/>
      <c r="K7" s="1054"/>
      <c r="L7" s="1054"/>
      <c r="M7" s="1054"/>
      <c r="N7" s="1054"/>
      <c r="O7" s="1054"/>
    </row>
    <row r="8" spans="1:35">
      <c r="B8" s="81"/>
      <c r="C8" s="550"/>
      <c r="D8" s="1295"/>
      <c r="E8" s="551"/>
      <c r="F8" s="552"/>
      <c r="G8" s="1054"/>
      <c r="H8" s="1054"/>
      <c r="I8" s="1054"/>
      <c r="J8" s="1054"/>
      <c r="K8" s="1054"/>
      <c r="L8" s="1054"/>
      <c r="M8" s="1054"/>
      <c r="N8" s="1054"/>
      <c r="O8" s="1054"/>
    </row>
    <row r="9" spans="1:35">
      <c r="A9" s="1308" t="s">
        <v>11</v>
      </c>
      <c r="B9" s="597"/>
      <c r="C9" s="1296"/>
      <c r="D9" s="828" t="s">
        <v>3422</v>
      </c>
      <c r="E9" s="559"/>
      <c r="F9" s="832"/>
      <c r="G9" s="559"/>
      <c r="H9" s="559"/>
      <c r="I9" s="559"/>
      <c r="J9" s="559"/>
      <c r="K9" s="559"/>
      <c r="L9" s="559"/>
      <c r="M9" s="559"/>
      <c r="N9" s="559"/>
      <c r="O9" s="559"/>
    </row>
    <row r="10" spans="1:35" s="1311" customFormat="1" ht="16.5" customHeight="1">
      <c r="A10" s="2077" t="s">
        <v>12</v>
      </c>
      <c r="B10" s="2079" t="s">
        <v>2557</v>
      </c>
      <c r="C10" s="2079"/>
      <c r="D10" s="2080" t="s">
        <v>14</v>
      </c>
      <c r="E10" s="2082" t="s">
        <v>15</v>
      </c>
      <c r="F10" s="2082" t="s">
        <v>16</v>
      </c>
      <c r="G10" s="1309"/>
      <c r="H10" s="1309"/>
      <c r="I10" s="1310"/>
      <c r="J10" s="1310"/>
      <c r="K10" s="1310"/>
      <c r="L10" s="1310" t="s">
        <v>959</v>
      </c>
      <c r="M10" s="1310"/>
      <c r="N10" s="1310"/>
      <c r="O10" s="1310"/>
      <c r="P10" s="1310"/>
      <c r="Q10" s="1310"/>
      <c r="R10" s="2074" t="s">
        <v>3361</v>
      </c>
      <c r="S10" s="2074"/>
      <c r="T10" s="2074"/>
      <c r="U10" s="2074"/>
      <c r="V10" s="2074"/>
      <c r="W10" s="2074"/>
      <c r="X10" s="2074"/>
      <c r="Y10" s="2074"/>
      <c r="Z10" s="2074"/>
      <c r="AA10" s="2074"/>
      <c r="AB10" s="2074"/>
      <c r="AC10" s="2074"/>
      <c r="AD10" s="2075" t="s">
        <v>1934</v>
      </c>
      <c r="AE10" s="2075"/>
      <c r="AF10" s="2075"/>
      <c r="AG10" s="2075"/>
      <c r="AH10" s="2075"/>
      <c r="AI10" s="2075"/>
    </row>
    <row r="11" spans="1:35" s="1311" customFormat="1" ht="16.5" customHeight="1">
      <c r="A11" s="2078"/>
      <c r="B11" s="1312" t="s">
        <v>2558</v>
      </c>
      <c r="C11" s="1312" t="s">
        <v>2105</v>
      </c>
      <c r="D11" s="2081"/>
      <c r="E11" s="2082"/>
      <c r="F11" s="2082"/>
      <c r="G11" s="131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35" ht="21" customHeight="1">
      <c r="A12" s="1297" t="s">
        <v>3423</v>
      </c>
      <c r="B12" s="1298"/>
      <c r="C12" s="1298"/>
      <c r="D12" s="1299"/>
      <c r="E12" s="1300"/>
      <c r="F12" s="1300"/>
      <c r="G12" s="88">
        <v>0</v>
      </c>
      <c r="H12" s="88"/>
      <c r="I12" s="88"/>
      <c r="J12" s="88"/>
      <c r="K12" s="88"/>
      <c r="L12" s="88"/>
      <c r="M12" s="88"/>
      <c r="N12" s="88"/>
      <c r="O12" s="88">
        <f>SUM(G12:N12)</f>
        <v>0</v>
      </c>
      <c r="Q12" s="256">
        <f>SUM(O12)</f>
        <v>0</v>
      </c>
    </row>
    <row r="13" spans="1:35">
      <c r="A13" s="82" t="s">
        <v>3424</v>
      </c>
      <c r="B13" s="82" t="s">
        <v>3425</v>
      </c>
      <c r="C13" s="82"/>
      <c r="D13" s="82" t="s">
        <v>3426</v>
      </c>
      <c r="E13" s="82" t="s">
        <v>471</v>
      </c>
      <c r="F13" s="82" t="s">
        <v>3396</v>
      </c>
      <c r="G13" s="802"/>
      <c r="H13" s="802"/>
      <c r="I13" s="802"/>
      <c r="J13" s="802"/>
      <c r="K13" s="802"/>
      <c r="L13" s="802"/>
      <c r="M13" s="802"/>
      <c r="N13" s="802"/>
      <c r="O13" s="88">
        <f t="shared" ref="O13:O22" si="0">SUM(G13:N13)</f>
        <v>0</v>
      </c>
      <c r="Q13" s="256">
        <f t="shared" ref="Q13:Q22" si="1">SUM(O13)</f>
        <v>0</v>
      </c>
    </row>
    <row r="14" spans="1:35">
      <c r="A14" s="82" t="s">
        <v>3427</v>
      </c>
      <c r="B14" s="82"/>
      <c r="C14" s="82"/>
      <c r="D14" s="82"/>
      <c r="E14" s="82"/>
      <c r="F14" s="82"/>
      <c r="G14" s="802"/>
      <c r="H14" s="802"/>
      <c r="I14" s="802"/>
      <c r="J14" s="802"/>
      <c r="K14" s="802"/>
      <c r="L14" s="802"/>
      <c r="M14" s="802"/>
      <c r="N14" s="802"/>
      <c r="O14" s="88"/>
      <c r="Q14" s="256">
        <f t="shared" si="1"/>
        <v>0</v>
      </c>
    </row>
    <row r="15" spans="1:35">
      <c r="A15" s="82"/>
      <c r="B15" s="82"/>
      <c r="C15" s="82"/>
      <c r="D15" s="82"/>
      <c r="E15" s="82"/>
      <c r="F15" s="82"/>
      <c r="G15" s="802"/>
      <c r="H15" s="802"/>
      <c r="I15" s="802"/>
      <c r="J15" s="802"/>
      <c r="K15" s="802"/>
      <c r="L15" s="802"/>
      <c r="M15" s="802"/>
      <c r="N15" s="802"/>
      <c r="O15" s="88">
        <f t="shared" si="0"/>
        <v>0</v>
      </c>
      <c r="Q15" s="256">
        <f t="shared" si="1"/>
        <v>0</v>
      </c>
    </row>
    <row r="16" spans="1:35">
      <c r="A16" s="82"/>
      <c r="B16" s="82"/>
      <c r="C16" s="82"/>
      <c r="D16" s="82"/>
      <c r="E16" s="82"/>
      <c r="F16" s="1300"/>
      <c r="G16" s="802"/>
      <c r="H16" s="802"/>
      <c r="I16" s="802"/>
      <c r="J16" s="802"/>
      <c r="K16" s="802"/>
      <c r="L16" s="802"/>
      <c r="M16" s="802"/>
      <c r="N16" s="802"/>
      <c r="O16" s="88">
        <f t="shared" si="0"/>
        <v>0</v>
      </c>
      <c r="Q16" s="256">
        <f t="shared" si="1"/>
        <v>0</v>
      </c>
    </row>
    <row r="17" spans="1:35">
      <c r="A17" s="82"/>
      <c r="B17" s="82"/>
      <c r="C17" s="82"/>
      <c r="D17" s="82"/>
      <c r="E17" s="82"/>
      <c r="F17" s="82"/>
      <c r="G17" s="1301"/>
      <c r="H17" s="1301"/>
      <c r="I17" s="1301"/>
      <c r="J17" s="1301"/>
      <c r="K17" s="1301"/>
      <c r="L17" s="1301"/>
      <c r="M17" s="1301"/>
      <c r="N17" s="1301"/>
      <c r="O17" s="88">
        <f t="shared" si="0"/>
        <v>0</v>
      </c>
      <c r="Q17" s="256">
        <f t="shared" si="1"/>
        <v>0</v>
      </c>
    </row>
    <row r="18" spans="1:35">
      <c r="A18" s="82"/>
      <c r="B18" s="82"/>
      <c r="C18" s="82"/>
      <c r="D18" s="82"/>
      <c r="E18" s="82"/>
      <c r="F18" s="82"/>
      <c r="G18" s="1301"/>
      <c r="H18" s="1301"/>
      <c r="I18" s="1301"/>
      <c r="J18" s="1301"/>
      <c r="K18" s="1301"/>
      <c r="L18" s="1301"/>
      <c r="M18" s="1301"/>
      <c r="N18" s="1301"/>
      <c r="O18" s="88">
        <f t="shared" si="0"/>
        <v>0</v>
      </c>
      <c r="Q18" s="256">
        <f t="shared" si="1"/>
        <v>0</v>
      </c>
    </row>
    <row r="19" spans="1:35">
      <c r="A19" s="82"/>
      <c r="B19" s="82"/>
      <c r="C19" s="82"/>
      <c r="D19" s="82"/>
      <c r="E19" s="82"/>
      <c r="F19" s="82"/>
      <c r="G19" s="1301"/>
      <c r="H19" s="1301"/>
      <c r="I19" s="1301"/>
      <c r="J19" s="1301"/>
      <c r="K19" s="1301"/>
      <c r="L19" s="1301"/>
      <c r="M19" s="1301"/>
      <c r="N19" s="1301"/>
      <c r="O19" s="88">
        <f t="shared" si="0"/>
        <v>0</v>
      </c>
      <c r="Q19" s="256">
        <f t="shared" si="1"/>
        <v>0</v>
      </c>
    </row>
    <row r="20" spans="1:35">
      <c r="A20" s="82"/>
      <c r="B20" s="82"/>
      <c r="C20" s="82"/>
      <c r="D20" s="82"/>
      <c r="E20" s="82"/>
      <c r="F20" s="82"/>
      <c r="G20" s="1301"/>
      <c r="H20" s="1301"/>
      <c r="I20" s="1301"/>
      <c r="J20" s="1301"/>
      <c r="K20" s="1301"/>
      <c r="L20" s="1301"/>
      <c r="M20" s="1301"/>
      <c r="N20" s="1301"/>
      <c r="O20" s="88">
        <f t="shared" si="0"/>
        <v>0</v>
      </c>
      <c r="Q20" s="256">
        <f t="shared" si="1"/>
        <v>0</v>
      </c>
    </row>
    <row r="21" spans="1:35">
      <c r="A21" s="82"/>
      <c r="B21" s="82"/>
      <c r="C21" s="82"/>
      <c r="D21" s="82"/>
      <c r="E21" s="82"/>
      <c r="F21" s="82"/>
      <c r="G21" s="1301"/>
      <c r="H21" s="1301"/>
      <c r="I21" s="1301"/>
      <c r="J21" s="1301"/>
      <c r="K21" s="1301"/>
      <c r="L21" s="1301"/>
      <c r="M21" s="1301"/>
      <c r="N21" s="1301"/>
      <c r="O21" s="88">
        <f t="shared" si="0"/>
        <v>0</v>
      </c>
      <c r="Q21" s="256">
        <f t="shared" si="1"/>
        <v>0</v>
      </c>
    </row>
    <row r="22" spans="1:35">
      <c r="A22" s="82"/>
      <c r="B22" s="82"/>
      <c r="C22" s="82"/>
      <c r="D22" s="82"/>
      <c r="E22" s="82"/>
      <c r="F22" s="82"/>
      <c r="G22" s="1301"/>
      <c r="H22" s="1301"/>
      <c r="I22" s="1301"/>
      <c r="J22" s="1301"/>
      <c r="K22" s="1301"/>
      <c r="L22" s="1301"/>
      <c r="M22" s="1301"/>
      <c r="N22" s="1301"/>
      <c r="O22" s="88">
        <f t="shared" si="0"/>
        <v>0</v>
      </c>
      <c r="Q22" s="256">
        <f t="shared" si="1"/>
        <v>0</v>
      </c>
    </row>
    <row r="23" spans="1:35">
      <c r="A23" s="2076" t="s">
        <v>376</v>
      </c>
      <c r="B23" s="2076"/>
      <c r="C23" s="2076"/>
      <c r="D23" s="2076"/>
      <c r="E23" s="1302"/>
      <c r="F23" s="1303"/>
      <c r="G23" s="1304">
        <f>SUM(G12:G22)</f>
        <v>0</v>
      </c>
      <c r="H23" s="1304">
        <f t="shared" ref="H23:Q23" si="2">SUM(H12:H22)</f>
        <v>0</v>
      </c>
      <c r="I23" s="1304">
        <f t="shared" si="2"/>
        <v>0</v>
      </c>
      <c r="J23" s="1304">
        <f t="shared" si="2"/>
        <v>0</v>
      </c>
      <c r="K23" s="1304">
        <f t="shared" si="2"/>
        <v>0</v>
      </c>
      <c r="L23" s="1304">
        <f t="shared" si="2"/>
        <v>0</v>
      </c>
      <c r="M23" s="1304">
        <f t="shared" si="2"/>
        <v>0</v>
      </c>
      <c r="N23" s="1304">
        <f t="shared" si="2"/>
        <v>0</v>
      </c>
      <c r="O23" s="1304">
        <f t="shared" si="2"/>
        <v>0</v>
      </c>
      <c r="P23" s="1304">
        <f t="shared" si="2"/>
        <v>0</v>
      </c>
      <c r="Q23" s="1304">
        <f t="shared" si="2"/>
        <v>0</v>
      </c>
    </row>
    <row r="24" spans="1:35" s="62" customFormat="1" ht="21.75" customHeight="1">
      <c r="A24" s="1316" t="s">
        <v>818</v>
      </c>
      <c r="B24" s="348" t="s">
        <v>779</v>
      </c>
      <c r="C24" s="348"/>
      <c r="D24" s="348" t="s">
        <v>779</v>
      </c>
      <c r="E24" s="348"/>
      <c r="F24" s="1952"/>
      <c r="G24" s="1952"/>
      <c r="H24" s="1952"/>
      <c r="I24" s="348" t="s">
        <v>780</v>
      </c>
      <c r="J24" s="581"/>
      <c r="N24" s="348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63"/>
      <c r="AE24" s="63"/>
      <c r="AF24" s="63"/>
      <c r="AG24" s="63"/>
      <c r="AH24" s="63"/>
      <c r="AI24" s="63"/>
    </row>
    <row r="25" spans="1:35" s="62" customFormat="1">
      <c r="A25" s="1317" t="s">
        <v>2755</v>
      </c>
      <c r="B25" s="349"/>
      <c r="C25" s="349"/>
      <c r="D25" s="349"/>
      <c r="E25" s="587" t="s">
        <v>3357</v>
      </c>
      <c r="F25" s="349"/>
      <c r="G25" s="587"/>
      <c r="J25" s="348" t="s">
        <v>3354</v>
      </c>
      <c r="N25" s="348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</row>
    <row r="26" spans="1:35" s="62" customFormat="1">
      <c r="A26" s="1317" t="s">
        <v>2757</v>
      </c>
      <c r="B26" s="349"/>
      <c r="C26" s="349"/>
      <c r="D26" s="349"/>
      <c r="E26" s="348" t="s">
        <v>3353</v>
      </c>
      <c r="F26" s="349"/>
      <c r="G26" s="348"/>
      <c r="J26" s="348" t="s">
        <v>2566</v>
      </c>
      <c r="N26" s="348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</row>
    <row r="27" spans="1:35" s="143" customFormat="1" ht="15.75" customHeight="1">
      <c r="C27" s="584"/>
      <c r="E27" s="585" t="s">
        <v>3356</v>
      </c>
      <c r="G27" s="585"/>
      <c r="I27" s="584"/>
      <c r="J27" s="585" t="s">
        <v>3355</v>
      </c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62"/>
      <c r="AE27" s="62"/>
      <c r="AF27" s="62"/>
      <c r="AG27" s="62"/>
      <c r="AH27" s="62"/>
      <c r="AI27" s="62"/>
    </row>
    <row r="29" spans="1:35" ht="26.25" customHeight="1"/>
  </sheetData>
  <mergeCells count="10">
    <mergeCell ref="F24:H24"/>
    <mergeCell ref="A1:O1"/>
    <mergeCell ref="R10:AC10"/>
    <mergeCell ref="AD10:AI10"/>
    <mergeCell ref="A23:D23"/>
    <mergeCell ref="A10:A11"/>
    <mergeCell ref="B10:C10"/>
    <mergeCell ref="D10:D11"/>
    <mergeCell ref="E10:E11"/>
    <mergeCell ref="F10:F11"/>
  </mergeCells>
  <pageMargins left="0.64583333333333337" right="0.25" top="0.44791666666666669" bottom="0.35416666666666669" header="0.3" footer="0.3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I28"/>
  <sheetViews>
    <sheetView view="pageLayout" topLeftCell="A4" zoomScale="110" zoomScalePageLayoutView="110" workbookViewId="0">
      <selection activeCell="A11" sqref="A11:XFD22"/>
    </sheetView>
  </sheetViews>
  <sheetFormatPr defaultColWidth="9.125" defaultRowHeight="17.25"/>
  <cols>
    <col min="1" max="1" width="32.625" style="256" customWidth="1"/>
    <col min="2" max="3" width="9.125" style="256" hidden="1" customWidth="1"/>
    <col min="4" max="4" width="7.875" style="256" customWidth="1"/>
    <col min="5" max="5" width="24.75" style="256" customWidth="1"/>
    <col min="6" max="6" width="6.625" style="256" customWidth="1"/>
    <col min="7" max="7" width="5.125" style="256" customWidth="1"/>
    <col min="8" max="8" width="4" style="256" customWidth="1"/>
    <col min="9" max="9" width="5.75" style="256" customWidth="1"/>
    <col min="10" max="10" width="4.5" style="256" customWidth="1"/>
    <col min="11" max="11" width="5.75" style="256" customWidth="1"/>
    <col min="12" max="12" width="4.25" style="256" customWidth="1"/>
    <col min="13" max="13" width="3.125" style="256" customWidth="1"/>
    <col min="14" max="14" width="6.5" style="256" customWidth="1"/>
    <col min="15" max="15" width="4.375" style="256" customWidth="1"/>
    <col min="16" max="16" width="5.75" style="256" customWidth="1"/>
    <col min="17" max="17" width="6.375" style="256" customWidth="1"/>
    <col min="18" max="16384" width="9.125" style="256"/>
  </cols>
  <sheetData>
    <row r="1" spans="1:35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</row>
    <row r="2" spans="1:35">
      <c r="A2" s="756" t="s">
        <v>0</v>
      </c>
      <c r="B2" s="81"/>
      <c r="C2" s="130"/>
      <c r="D2" s="1293" t="s">
        <v>3428</v>
      </c>
      <c r="E2" s="545"/>
      <c r="F2" s="546"/>
      <c r="G2" s="579"/>
      <c r="H2" s="579"/>
      <c r="I2" s="579"/>
      <c r="J2" s="579"/>
      <c r="K2" s="579"/>
      <c r="L2" s="579"/>
      <c r="M2" s="579"/>
      <c r="N2" s="579"/>
      <c r="O2" s="579"/>
    </row>
    <row r="3" spans="1:35">
      <c r="A3" s="756" t="s">
        <v>2</v>
      </c>
      <c r="B3" s="81"/>
      <c r="C3" s="130"/>
      <c r="D3" s="1293" t="s">
        <v>3429</v>
      </c>
      <c r="E3" s="547"/>
      <c r="F3" s="548"/>
      <c r="G3" s="1054"/>
      <c r="H3" s="1054"/>
      <c r="I3" s="1054"/>
      <c r="J3" s="1054"/>
      <c r="K3" s="1054"/>
      <c r="L3" s="1054"/>
      <c r="M3" s="1054"/>
      <c r="N3" s="1054"/>
      <c r="O3" s="1054"/>
    </row>
    <row r="4" spans="1:35">
      <c r="A4" s="756" t="s">
        <v>4</v>
      </c>
      <c r="B4" s="81"/>
      <c r="C4" s="130"/>
      <c r="D4" s="1293" t="s">
        <v>3375</v>
      </c>
      <c r="E4" s="547"/>
      <c r="F4" s="548"/>
      <c r="G4" s="1054"/>
      <c r="H4" s="1054"/>
      <c r="I4" s="1054"/>
      <c r="J4" s="1054"/>
      <c r="K4" s="1054"/>
      <c r="L4" s="1054"/>
      <c r="M4" s="1054"/>
      <c r="N4" s="1054"/>
      <c r="O4" s="1054"/>
    </row>
    <row r="5" spans="1:35">
      <c r="A5" s="756" t="s">
        <v>7</v>
      </c>
      <c r="B5" s="81"/>
      <c r="C5" s="550"/>
      <c r="D5" s="1293" t="s">
        <v>3430</v>
      </c>
      <c r="E5" s="551"/>
      <c r="F5" s="552"/>
      <c r="G5" s="1054"/>
      <c r="H5" s="1054"/>
      <c r="I5" s="1054"/>
      <c r="J5" s="1054"/>
      <c r="K5" s="1054"/>
      <c r="L5" s="1054"/>
      <c r="M5" s="1054"/>
      <c r="N5" s="1054"/>
      <c r="O5" s="1054"/>
    </row>
    <row r="6" spans="1:35">
      <c r="A6" s="763" t="s">
        <v>9</v>
      </c>
      <c r="B6" s="81"/>
      <c r="C6" s="550"/>
      <c r="D6" s="1294" t="s">
        <v>3431</v>
      </c>
      <c r="E6" s="551"/>
      <c r="F6" s="552"/>
      <c r="G6" s="1054"/>
      <c r="H6" s="1054"/>
      <c r="I6" s="1054"/>
      <c r="J6" s="1054"/>
      <c r="K6" s="1054"/>
      <c r="L6" s="1054"/>
      <c r="M6" s="1054"/>
      <c r="N6" s="1054"/>
      <c r="O6" s="1054"/>
    </row>
    <row r="7" spans="1:35">
      <c r="B7" s="81"/>
      <c r="C7" s="550"/>
      <c r="D7" s="1293" t="s">
        <v>3432</v>
      </c>
      <c r="E7" s="551"/>
      <c r="F7" s="552"/>
      <c r="G7" s="1054"/>
      <c r="H7" s="1054"/>
      <c r="I7" s="1054"/>
      <c r="J7" s="1054"/>
      <c r="K7" s="1054"/>
      <c r="L7" s="1054"/>
      <c r="M7" s="1054"/>
      <c r="N7" s="1054"/>
      <c r="O7" s="1054"/>
    </row>
    <row r="8" spans="1:35">
      <c r="A8" s="1308" t="s">
        <v>11</v>
      </c>
      <c r="B8" s="597"/>
      <c r="C8" s="1296"/>
      <c r="E8" s="828" t="s">
        <v>3433</v>
      </c>
      <c r="F8" s="832"/>
      <c r="G8" s="559"/>
      <c r="H8" s="559"/>
      <c r="I8" s="559"/>
      <c r="J8" s="559"/>
      <c r="K8" s="559"/>
      <c r="L8" s="559"/>
      <c r="M8" s="559"/>
      <c r="N8" s="559"/>
      <c r="O8" s="559"/>
    </row>
    <row r="9" spans="1:35" s="1311" customFormat="1" ht="16.5" customHeight="1">
      <c r="A9" s="2077" t="s">
        <v>12</v>
      </c>
      <c r="B9" s="2084" t="s">
        <v>2557</v>
      </c>
      <c r="C9" s="2084"/>
      <c r="D9" s="2080" t="s">
        <v>14</v>
      </c>
      <c r="E9" s="2082" t="s">
        <v>15</v>
      </c>
      <c r="F9" s="2082" t="s">
        <v>16</v>
      </c>
      <c r="G9" s="869"/>
      <c r="H9" s="869"/>
      <c r="I9" s="466"/>
      <c r="J9" s="466"/>
      <c r="K9" s="466"/>
      <c r="L9" s="466" t="s">
        <v>959</v>
      </c>
      <c r="M9" s="466"/>
      <c r="N9" s="466"/>
      <c r="O9" s="466"/>
      <c r="P9" s="466"/>
      <c r="Q9" s="466"/>
      <c r="R9" s="2083" t="s">
        <v>3361</v>
      </c>
      <c r="S9" s="2074"/>
      <c r="T9" s="2074"/>
      <c r="U9" s="2074"/>
      <c r="V9" s="2074"/>
      <c r="W9" s="2074"/>
      <c r="X9" s="2074"/>
      <c r="Y9" s="2074"/>
      <c r="Z9" s="2074"/>
      <c r="AA9" s="2074"/>
      <c r="AB9" s="2074"/>
      <c r="AC9" s="2074"/>
      <c r="AD9" s="2075" t="s">
        <v>1934</v>
      </c>
      <c r="AE9" s="2075"/>
      <c r="AF9" s="2075"/>
      <c r="AG9" s="2075"/>
      <c r="AH9" s="2075"/>
      <c r="AI9" s="2075"/>
    </row>
    <row r="10" spans="1:35" s="1311" customFormat="1" ht="16.5" customHeight="1">
      <c r="A10" s="2078"/>
      <c r="B10" s="1312" t="s">
        <v>2558</v>
      </c>
      <c r="C10" s="1312" t="s">
        <v>2105</v>
      </c>
      <c r="D10" s="2081"/>
      <c r="E10" s="2082"/>
      <c r="F10" s="2082"/>
      <c r="G10" s="131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1112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</row>
    <row r="11" spans="1:35">
      <c r="A11" s="1314" t="s">
        <v>3434</v>
      </c>
      <c r="B11" s="1298"/>
      <c r="C11" s="1298"/>
      <c r="D11" s="1299"/>
      <c r="E11" s="1298"/>
      <c r="F11" s="1298"/>
      <c r="G11" s="88"/>
      <c r="H11" s="88"/>
      <c r="I11" s="88"/>
      <c r="J11" s="88"/>
      <c r="K11" s="88"/>
      <c r="L11" s="88"/>
      <c r="M11" s="88"/>
      <c r="N11" s="154"/>
      <c r="O11" s="88"/>
      <c r="P11" s="154"/>
      <c r="Q11" s="154">
        <f>SUM(G11:P11)</f>
        <v>0</v>
      </c>
    </row>
    <row r="12" spans="1:35">
      <c r="A12" s="82" t="s">
        <v>3562</v>
      </c>
      <c r="B12" s="82"/>
      <c r="C12" s="82"/>
      <c r="D12" s="82"/>
      <c r="E12" s="82" t="s">
        <v>3435</v>
      </c>
      <c r="F12" s="82" t="s">
        <v>3396</v>
      </c>
      <c r="G12" s="154"/>
      <c r="H12" s="802"/>
      <c r="I12" s="802"/>
      <c r="J12" s="802"/>
      <c r="K12" s="802"/>
      <c r="L12" s="802"/>
      <c r="M12" s="802"/>
      <c r="N12" s="802">
        <v>1200</v>
      </c>
      <c r="O12" s="88"/>
      <c r="P12" s="154"/>
      <c r="Q12" s="154">
        <f t="shared" ref="Q12:Q18" si="0">SUM(H12:P12)</f>
        <v>1200</v>
      </c>
    </row>
    <row r="13" spans="1:35">
      <c r="A13" s="82" t="s">
        <v>3438</v>
      </c>
      <c r="B13" s="82"/>
      <c r="C13" s="82"/>
      <c r="D13" s="82"/>
      <c r="E13" s="82" t="s">
        <v>3437</v>
      </c>
      <c r="F13" s="82"/>
      <c r="G13" s="154"/>
      <c r="H13" s="802"/>
      <c r="I13" s="802"/>
      <c r="J13" s="802"/>
      <c r="K13" s="802"/>
      <c r="L13" s="154"/>
      <c r="M13" s="802"/>
      <c r="N13" s="802">
        <v>4000</v>
      </c>
      <c r="O13" s="88"/>
      <c r="P13" s="154"/>
      <c r="Q13" s="154">
        <f t="shared" si="0"/>
        <v>4000</v>
      </c>
    </row>
    <row r="14" spans="1:35">
      <c r="A14" s="82" t="s">
        <v>3439</v>
      </c>
      <c r="B14" s="82"/>
      <c r="C14" s="82"/>
      <c r="D14" s="82"/>
      <c r="E14" s="154"/>
      <c r="F14" s="82" t="s">
        <v>2021</v>
      </c>
      <c r="G14" s="154"/>
      <c r="H14" s="802"/>
      <c r="I14" s="802"/>
      <c r="J14" s="802"/>
      <c r="K14" s="802"/>
      <c r="L14" s="802"/>
      <c r="M14" s="802"/>
      <c r="N14" s="802"/>
      <c r="O14" s="88"/>
      <c r="P14" s="154"/>
      <c r="Q14" s="154">
        <f t="shared" si="0"/>
        <v>0</v>
      </c>
    </row>
    <row r="15" spans="1:35">
      <c r="A15" s="82" t="s">
        <v>3440</v>
      </c>
      <c r="B15" s="82"/>
      <c r="C15" s="82"/>
      <c r="D15" s="82"/>
      <c r="E15" s="154"/>
      <c r="F15" s="82"/>
      <c r="G15" s="154"/>
      <c r="H15" s="802"/>
      <c r="I15" s="802"/>
      <c r="J15" s="802"/>
      <c r="K15" s="802"/>
      <c r="L15" s="154"/>
      <c r="M15" s="802"/>
      <c r="N15" s="802"/>
      <c r="O15" s="88"/>
      <c r="P15" s="154"/>
      <c r="Q15" s="154">
        <f t="shared" si="0"/>
        <v>0</v>
      </c>
    </row>
    <row r="16" spans="1:35">
      <c r="A16" s="82" t="s">
        <v>3563</v>
      </c>
      <c r="B16" s="82"/>
      <c r="C16" s="82"/>
      <c r="D16" s="82"/>
      <c r="E16" s="82" t="s">
        <v>3435</v>
      </c>
      <c r="F16" s="82"/>
      <c r="G16" s="154"/>
      <c r="H16" s="1301"/>
      <c r="I16" s="1301"/>
      <c r="J16" s="1301"/>
      <c r="K16" s="1301"/>
      <c r="L16" s="1301"/>
      <c r="M16" s="1301"/>
      <c r="N16" s="802">
        <v>1200</v>
      </c>
      <c r="O16" s="88"/>
      <c r="P16" s="154"/>
      <c r="Q16" s="154">
        <f t="shared" si="0"/>
        <v>1200</v>
      </c>
    </row>
    <row r="17" spans="1:35">
      <c r="A17" s="82" t="s">
        <v>3436</v>
      </c>
      <c r="B17" s="82"/>
      <c r="C17" s="82"/>
      <c r="D17" s="82"/>
      <c r="E17" s="82" t="s">
        <v>3437</v>
      </c>
      <c r="F17" s="82"/>
      <c r="G17" s="154"/>
      <c r="H17" s="1301"/>
      <c r="I17" s="1301"/>
      <c r="J17" s="1301"/>
      <c r="K17" s="1301"/>
      <c r="L17" s="1301"/>
      <c r="M17" s="1301"/>
      <c r="N17" s="802">
        <v>4000</v>
      </c>
      <c r="O17" s="88"/>
      <c r="P17" s="154"/>
      <c r="Q17" s="154">
        <f t="shared" si="0"/>
        <v>4000</v>
      </c>
    </row>
    <row r="18" spans="1:35">
      <c r="A18" s="82" t="s">
        <v>3441</v>
      </c>
      <c r="B18" s="82"/>
      <c r="C18" s="82"/>
      <c r="D18" s="82"/>
      <c r="E18" s="82" t="s">
        <v>471</v>
      </c>
      <c r="F18" s="82" t="s">
        <v>3396</v>
      </c>
      <c r="G18" s="154"/>
      <c r="H18" s="1301"/>
      <c r="I18" s="1301"/>
      <c r="J18" s="1301"/>
      <c r="K18" s="1301"/>
      <c r="L18" s="1301"/>
      <c r="M18" s="1301"/>
      <c r="N18" s="1301"/>
      <c r="O18" s="88"/>
      <c r="P18" s="154"/>
      <c r="Q18" s="154">
        <f t="shared" si="0"/>
        <v>0</v>
      </c>
    </row>
    <row r="19" spans="1:35">
      <c r="A19" s="82" t="s">
        <v>3442</v>
      </c>
      <c r="B19" s="82"/>
      <c r="C19" s="82"/>
      <c r="D19" s="82"/>
      <c r="E19" s="82"/>
      <c r="F19" s="82"/>
      <c r="G19" s="1301"/>
      <c r="H19" s="1301"/>
      <c r="I19" s="1301"/>
      <c r="J19" s="1301"/>
      <c r="K19" s="1301"/>
      <c r="L19" s="1301"/>
      <c r="M19" s="1301"/>
      <c r="N19" s="154"/>
      <c r="O19" s="88"/>
      <c r="P19" s="154"/>
      <c r="Q19" s="154">
        <f>SUM(G19:P19)</f>
        <v>0</v>
      </c>
    </row>
    <row r="20" spans="1:35">
      <c r="A20" s="82" t="s">
        <v>3443</v>
      </c>
      <c r="B20" s="82"/>
      <c r="C20" s="82"/>
      <c r="D20" s="82"/>
      <c r="E20" s="82"/>
      <c r="F20" s="82"/>
      <c r="G20" s="1301"/>
      <c r="H20" s="1301"/>
      <c r="I20" s="1301"/>
      <c r="J20" s="1301"/>
      <c r="K20" s="1301"/>
      <c r="L20" s="1301"/>
      <c r="M20" s="1301"/>
      <c r="N20" s="154"/>
      <c r="O20" s="88"/>
      <c r="P20" s="154"/>
      <c r="Q20" s="154">
        <f>SUM(G20:P20)</f>
        <v>0</v>
      </c>
    </row>
    <row r="21" spans="1:35">
      <c r="A21" s="82" t="s">
        <v>3444</v>
      </c>
      <c r="B21" s="82"/>
      <c r="C21" s="82"/>
      <c r="D21" s="82"/>
      <c r="E21" s="82"/>
      <c r="F21" s="82"/>
      <c r="G21" s="1301"/>
      <c r="H21" s="1301"/>
      <c r="I21" s="1301"/>
      <c r="J21" s="1301"/>
      <c r="K21" s="1301"/>
      <c r="L21" s="1301"/>
      <c r="M21" s="1301"/>
      <c r="N21" s="154"/>
      <c r="O21" s="88"/>
      <c r="P21" s="154"/>
      <c r="Q21" s="154">
        <f>SUM(G21:P21)</f>
        <v>0</v>
      </c>
    </row>
    <row r="22" spans="1:35">
      <c r="A22" s="82" t="s">
        <v>3445</v>
      </c>
      <c r="B22" s="82"/>
      <c r="C22" s="82"/>
      <c r="D22" s="82"/>
      <c r="E22" s="82"/>
      <c r="F22" s="82"/>
      <c r="G22" s="1301"/>
      <c r="H22" s="1301"/>
      <c r="I22" s="1301"/>
      <c r="J22" s="1301"/>
      <c r="K22" s="1301"/>
      <c r="L22" s="1301"/>
      <c r="M22" s="1301"/>
      <c r="N22" s="154"/>
      <c r="O22" s="88"/>
      <c r="P22" s="154"/>
      <c r="Q22" s="154">
        <f>SUM(G22:P22)</f>
        <v>0</v>
      </c>
    </row>
    <row r="23" spans="1:35">
      <c r="A23" s="2076" t="s">
        <v>376</v>
      </c>
      <c r="B23" s="2076"/>
      <c r="C23" s="2076"/>
      <c r="D23" s="2076"/>
      <c r="E23" s="1302"/>
      <c r="F23" s="1303"/>
      <c r="G23" s="1304">
        <f>SUM(G11:G22)</f>
        <v>0</v>
      </c>
      <c r="H23" s="1304">
        <f t="shared" ref="H23:Q23" si="1">SUM(H11:H22)</f>
        <v>0</v>
      </c>
      <c r="I23" s="1304">
        <f t="shared" si="1"/>
        <v>0</v>
      </c>
      <c r="J23" s="1304">
        <f t="shared" si="1"/>
        <v>0</v>
      </c>
      <c r="K23" s="1304">
        <f t="shared" si="1"/>
        <v>0</v>
      </c>
      <c r="L23" s="1304">
        <f t="shared" si="1"/>
        <v>0</v>
      </c>
      <c r="M23" s="1304">
        <f t="shared" si="1"/>
        <v>0</v>
      </c>
      <c r="N23" s="1304">
        <f t="shared" si="1"/>
        <v>10400</v>
      </c>
      <c r="O23" s="1304">
        <f t="shared" si="1"/>
        <v>0</v>
      </c>
      <c r="P23" s="1304">
        <f t="shared" si="1"/>
        <v>0</v>
      </c>
      <c r="Q23" s="1304">
        <f t="shared" si="1"/>
        <v>10400</v>
      </c>
    </row>
    <row r="24" spans="1:35">
      <c r="A24" s="1305"/>
      <c r="C24" s="1305"/>
      <c r="E24" s="1305"/>
      <c r="F24" s="1305"/>
      <c r="H24" s="841"/>
      <c r="I24" s="841"/>
      <c r="J24" s="841"/>
      <c r="K24" s="1305"/>
      <c r="L24" s="841"/>
      <c r="M24" s="841"/>
      <c r="N24" s="841"/>
      <c r="O24" s="841"/>
    </row>
    <row r="25" spans="1:35" s="62" customFormat="1" ht="21.75" customHeight="1">
      <c r="A25" s="1316" t="s">
        <v>818</v>
      </c>
      <c r="B25" s="348" t="s">
        <v>779</v>
      </c>
      <c r="C25" s="348"/>
      <c r="D25" s="348" t="s">
        <v>779</v>
      </c>
      <c r="E25" s="348"/>
      <c r="F25" s="1952"/>
      <c r="G25" s="1952"/>
      <c r="H25" s="1952"/>
      <c r="I25" s="348" t="s">
        <v>780</v>
      </c>
      <c r="J25" s="582"/>
      <c r="N25" s="348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63"/>
      <c r="AE25" s="63"/>
      <c r="AF25" s="63"/>
      <c r="AG25" s="63"/>
      <c r="AH25" s="63"/>
      <c r="AI25" s="63"/>
    </row>
    <row r="26" spans="1:35" s="62" customFormat="1">
      <c r="A26" s="1317" t="s">
        <v>2755</v>
      </c>
      <c r="B26" s="349"/>
      <c r="C26" s="349"/>
      <c r="D26" s="349"/>
      <c r="E26" s="587" t="s">
        <v>3357</v>
      </c>
      <c r="F26" s="349"/>
      <c r="G26" s="587"/>
      <c r="J26" s="348" t="s">
        <v>3354</v>
      </c>
      <c r="N26" s="348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</row>
    <row r="27" spans="1:35" s="62" customFormat="1">
      <c r="A27" s="1317" t="s">
        <v>2757</v>
      </c>
      <c r="B27" s="349"/>
      <c r="C27" s="349"/>
      <c r="D27" s="349"/>
      <c r="E27" s="348" t="s">
        <v>3353</v>
      </c>
      <c r="F27" s="349"/>
      <c r="G27" s="348"/>
      <c r="J27" s="348" t="s">
        <v>2566</v>
      </c>
      <c r="N27" s="348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</row>
    <row r="28" spans="1:35" s="143" customFormat="1" ht="15.75" customHeight="1">
      <c r="C28" s="584"/>
      <c r="E28" s="585" t="s">
        <v>3356</v>
      </c>
      <c r="G28" s="585"/>
      <c r="I28" s="584"/>
      <c r="J28" s="585" t="s">
        <v>3355</v>
      </c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62"/>
      <c r="AE28" s="62"/>
      <c r="AF28" s="62"/>
      <c r="AG28" s="62"/>
      <c r="AH28" s="62"/>
      <c r="AI28" s="62"/>
    </row>
  </sheetData>
  <mergeCells count="10">
    <mergeCell ref="R9:AC9"/>
    <mergeCell ref="AD9:AI9"/>
    <mergeCell ref="A23:D23"/>
    <mergeCell ref="F25:H25"/>
    <mergeCell ref="A1:O1"/>
    <mergeCell ref="A9:A10"/>
    <mergeCell ref="B9:C9"/>
    <mergeCell ref="D9:D10"/>
    <mergeCell ref="E9:E10"/>
    <mergeCell ref="F9:F10"/>
  </mergeCells>
  <pageMargins left="0.75" right="0.25" top="0.46875" bottom="0.35416666666666669" header="0.3" footer="0.3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FF0000"/>
  </sheetPr>
  <dimension ref="A1:AI29"/>
  <sheetViews>
    <sheetView view="pageLayout" topLeftCell="A13" workbookViewId="0">
      <selection activeCell="F19" sqref="F19"/>
    </sheetView>
  </sheetViews>
  <sheetFormatPr defaultColWidth="9.125" defaultRowHeight="17.25"/>
  <cols>
    <col min="1" max="1" width="34.75" style="256" customWidth="1"/>
    <col min="2" max="3" width="9.125" style="256" hidden="1" customWidth="1"/>
    <col min="4" max="4" width="9.125" style="256"/>
    <col min="5" max="5" width="10.75" style="256" customWidth="1"/>
    <col min="6" max="6" width="8.5" style="256" customWidth="1"/>
    <col min="7" max="7" width="7.125" style="256" customWidth="1"/>
    <col min="8" max="8" width="4.875" style="256" customWidth="1"/>
    <col min="9" max="12" width="4.625" style="256" customWidth="1"/>
    <col min="13" max="13" width="5.125" style="256" customWidth="1"/>
    <col min="14" max="14" width="7.125" style="256" customWidth="1"/>
    <col min="15" max="15" width="5.25" style="256" customWidth="1"/>
    <col min="16" max="16" width="7" style="256" customWidth="1"/>
    <col min="17" max="17" width="7.75" style="256" customWidth="1"/>
    <col min="18" max="16384" width="9.125" style="256"/>
  </cols>
  <sheetData>
    <row r="1" spans="1:35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</row>
    <row r="2" spans="1:35">
      <c r="B2" s="81"/>
      <c r="C2" s="130"/>
      <c r="D2" s="1293" t="s">
        <v>3373</v>
      </c>
      <c r="E2" s="545"/>
      <c r="F2" s="546"/>
      <c r="G2" s="579"/>
      <c r="H2" s="579"/>
      <c r="I2" s="579"/>
      <c r="J2" s="579"/>
      <c r="K2" s="579"/>
      <c r="L2" s="579"/>
      <c r="M2" s="579"/>
      <c r="N2" s="579"/>
      <c r="O2" s="579"/>
    </row>
    <row r="3" spans="1:35">
      <c r="B3" s="81"/>
      <c r="C3" s="130"/>
      <c r="D3" s="1293" t="s">
        <v>3374</v>
      </c>
      <c r="E3" s="547"/>
      <c r="F3" s="548"/>
      <c r="G3" s="1054"/>
      <c r="H3" s="1054"/>
      <c r="I3" s="1054"/>
      <c r="J3" s="1054"/>
      <c r="K3" s="1054"/>
      <c r="L3" s="1054"/>
      <c r="M3" s="1054"/>
      <c r="N3" s="1054"/>
      <c r="O3" s="1054"/>
    </row>
    <row r="4" spans="1:35">
      <c r="B4" s="81"/>
      <c r="C4" s="130"/>
      <c r="D4" s="1293" t="s">
        <v>3375</v>
      </c>
      <c r="E4" s="547"/>
      <c r="F4" s="548"/>
      <c r="G4" s="1054"/>
      <c r="H4" s="1054"/>
      <c r="I4" s="1054"/>
      <c r="J4" s="1054"/>
      <c r="K4" s="1054"/>
      <c r="L4" s="1054"/>
      <c r="M4" s="1054"/>
      <c r="N4" s="1054"/>
      <c r="O4" s="1054"/>
    </row>
    <row r="5" spans="1:35">
      <c r="B5" s="81"/>
      <c r="C5" s="550"/>
      <c r="D5" s="1293" t="s">
        <v>3376</v>
      </c>
      <c r="E5" s="551"/>
      <c r="F5" s="552"/>
      <c r="G5" s="1054"/>
      <c r="H5" s="1054"/>
      <c r="I5" s="1054"/>
      <c r="J5" s="1054"/>
      <c r="K5" s="1054"/>
      <c r="L5" s="1054"/>
      <c r="M5" s="1054"/>
      <c r="N5" s="1054"/>
      <c r="O5" s="1054"/>
    </row>
    <row r="6" spans="1:35">
      <c r="B6" s="81"/>
      <c r="C6" s="550"/>
      <c r="D6" s="1294" t="s">
        <v>3446</v>
      </c>
      <c r="E6" s="551"/>
      <c r="F6" s="552"/>
      <c r="G6" s="1054"/>
      <c r="H6" s="1054"/>
      <c r="I6" s="1054"/>
      <c r="J6" s="1054"/>
      <c r="K6" s="1054"/>
      <c r="L6" s="1054"/>
      <c r="M6" s="1054"/>
      <c r="N6" s="1054"/>
      <c r="O6" s="1054"/>
    </row>
    <row r="7" spans="1:35">
      <c r="B7" s="81"/>
      <c r="C7" s="550"/>
      <c r="D7" s="1293" t="s">
        <v>3447</v>
      </c>
      <c r="E7" s="551"/>
      <c r="F7" s="552"/>
      <c r="G7" s="1054"/>
      <c r="H7" s="1054"/>
      <c r="I7" s="1054"/>
      <c r="J7" s="1054"/>
      <c r="K7" s="1054"/>
      <c r="L7" s="1054"/>
      <c r="M7" s="1054"/>
      <c r="N7" s="1054"/>
      <c r="O7" s="1054"/>
    </row>
    <row r="8" spans="1:35">
      <c r="B8" s="597"/>
      <c r="C8" s="1296"/>
      <c r="D8" s="828" t="s">
        <v>3448</v>
      </c>
      <c r="E8" s="559"/>
      <c r="F8" s="832"/>
      <c r="G8" s="559"/>
      <c r="H8" s="559"/>
      <c r="I8" s="559"/>
      <c r="J8" s="559"/>
      <c r="K8" s="559"/>
      <c r="L8" s="559"/>
      <c r="M8" s="559"/>
      <c r="N8" s="559"/>
      <c r="O8" s="559"/>
    </row>
    <row r="9" spans="1:35" s="1311" customFormat="1" ht="16.5" customHeight="1">
      <c r="A9" s="2077" t="s">
        <v>12</v>
      </c>
      <c r="B9" s="2084" t="s">
        <v>2557</v>
      </c>
      <c r="C9" s="2084"/>
      <c r="D9" s="2080" t="s">
        <v>14</v>
      </c>
      <c r="E9" s="2082" t="s">
        <v>15</v>
      </c>
      <c r="F9" s="2082" t="s">
        <v>16</v>
      </c>
      <c r="G9" s="869"/>
      <c r="H9" s="869"/>
      <c r="I9" s="470"/>
      <c r="J9" s="470"/>
      <c r="K9" s="470"/>
      <c r="L9" s="470" t="s">
        <v>959</v>
      </c>
      <c r="M9" s="470"/>
      <c r="N9" s="470"/>
      <c r="O9" s="470"/>
      <c r="P9" s="470"/>
      <c r="Q9" s="470"/>
      <c r="R9" s="2083" t="s">
        <v>3361</v>
      </c>
      <c r="S9" s="2074"/>
      <c r="T9" s="2074"/>
      <c r="U9" s="2074"/>
      <c r="V9" s="2074"/>
      <c r="W9" s="2074"/>
      <c r="X9" s="2074"/>
      <c r="Y9" s="2074"/>
      <c r="Z9" s="2074"/>
      <c r="AA9" s="2074"/>
      <c r="AB9" s="2074"/>
      <c r="AC9" s="2074"/>
      <c r="AD9" s="2075" t="s">
        <v>1934</v>
      </c>
      <c r="AE9" s="2075"/>
      <c r="AF9" s="2075"/>
      <c r="AG9" s="2075"/>
      <c r="AH9" s="2075"/>
      <c r="AI9" s="2075"/>
    </row>
    <row r="10" spans="1:35" s="1311" customFormat="1" ht="16.5" customHeight="1">
      <c r="A10" s="2078"/>
      <c r="B10" s="1315" t="s">
        <v>2558</v>
      </c>
      <c r="C10" s="1315" t="s">
        <v>2105</v>
      </c>
      <c r="D10" s="2081"/>
      <c r="E10" s="2082"/>
      <c r="F10" s="2082"/>
      <c r="G10" s="131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1112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</row>
    <row r="11" spans="1:35">
      <c r="A11" s="1297" t="s">
        <v>3449</v>
      </c>
      <c r="B11" s="1298"/>
      <c r="C11" s="1298"/>
      <c r="D11" s="1299"/>
      <c r="E11" s="1298"/>
      <c r="F11" s="1298"/>
      <c r="G11" s="88">
        <v>0</v>
      </c>
      <c r="H11" s="88"/>
      <c r="I11" s="88"/>
      <c r="J11" s="88"/>
      <c r="K11" s="88"/>
      <c r="L11" s="154"/>
      <c r="M11" s="88"/>
      <c r="N11" s="88"/>
      <c r="O11" s="88"/>
      <c r="P11" s="154"/>
      <c r="Q11" s="154">
        <f>SUM(G11:P11)</f>
        <v>0</v>
      </c>
    </row>
    <row r="12" spans="1:35">
      <c r="A12" s="82" t="s">
        <v>3450</v>
      </c>
      <c r="B12" s="82"/>
      <c r="C12" s="82"/>
      <c r="D12" s="82"/>
      <c r="E12" s="82"/>
      <c r="F12" s="82"/>
      <c r="G12" s="802"/>
      <c r="H12" s="802"/>
      <c r="I12" s="802"/>
      <c r="J12" s="802"/>
      <c r="K12" s="802"/>
      <c r="L12" s="154"/>
      <c r="M12" s="802"/>
      <c r="N12" s="802"/>
      <c r="O12" s="88"/>
      <c r="P12" s="154"/>
      <c r="Q12" s="154">
        <f t="shared" ref="Q12:Q22" si="0">SUM(G12:P12)</f>
        <v>0</v>
      </c>
    </row>
    <row r="13" spans="1:35">
      <c r="A13" s="82" t="s">
        <v>3451</v>
      </c>
      <c r="B13" s="82"/>
      <c r="C13" s="82"/>
      <c r="D13" s="82"/>
      <c r="E13" s="82" t="s">
        <v>3452</v>
      </c>
      <c r="F13" s="82"/>
      <c r="G13" s="802"/>
      <c r="H13" s="802"/>
      <c r="I13" s="802"/>
      <c r="J13" s="802"/>
      <c r="K13" s="802"/>
      <c r="L13" s="154"/>
      <c r="M13" s="802"/>
      <c r="N13" s="802">
        <v>200000</v>
      </c>
      <c r="O13" s="88"/>
      <c r="P13" s="154"/>
      <c r="Q13" s="154">
        <f t="shared" si="0"/>
        <v>200000</v>
      </c>
    </row>
    <row r="14" spans="1:35">
      <c r="A14" s="82" t="s">
        <v>3453</v>
      </c>
      <c r="B14" s="82"/>
      <c r="C14" s="82"/>
      <c r="D14" s="82"/>
      <c r="E14" s="82"/>
      <c r="F14" s="82"/>
      <c r="G14" s="1301"/>
      <c r="H14" s="1301"/>
      <c r="I14" s="1301"/>
      <c r="J14" s="1301"/>
      <c r="K14" s="1301"/>
      <c r="L14" s="154"/>
      <c r="M14" s="1301"/>
      <c r="N14" s="1301"/>
      <c r="O14" s="88"/>
      <c r="P14" s="154"/>
      <c r="Q14" s="154">
        <f t="shared" si="0"/>
        <v>0</v>
      </c>
    </row>
    <row r="15" spans="1:35">
      <c r="A15" s="82" t="s">
        <v>3454</v>
      </c>
      <c r="B15" s="82"/>
      <c r="C15" s="82"/>
      <c r="D15" s="82"/>
      <c r="E15" s="154"/>
      <c r="F15" s="82"/>
      <c r="G15" s="1301"/>
      <c r="H15" s="1301"/>
      <c r="I15" s="1301"/>
      <c r="J15" s="1301"/>
      <c r="K15" s="1301"/>
      <c r="L15" s="154"/>
      <c r="M15" s="1301"/>
      <c r="N15" s="1301"/>
      <c r="O15" s="88"/>
      <c r="P15" s="154"/>
      <c r="Q15" s="154">
        <f t="shared" si="0"/>
        <v>0</v>
      </c>
    </row>
    <row r="16" spans="1:35">
      <c r="A16" s="82" t="s">
        <v>3455</v>
      </c>
      <c r="B16" s="82"/>
      <c r="C16" s="82"/>
      <c r="D16" s="82"/>
      <c r="E16" s="82" t="s">
        <v>3456</v>
      </c>
      <c r="F16" s="82"/>
      <c r="G16" s="1301"/>
      <c r="H16" s="1301"/>
      <c r="I16" s="1301"/>
      <c r="J16" s="1301"/>
      <c r="K16" s="1301"/>
      <c r="L16" s="154"/>
      <c r="M16" s="1301"/>
      <c r="N16" s="1301">
        <v>32000</v>
      </c>
      <c r="O16" s="88"/>
      <c r="P16" s="154"/>
      <c r="Q16" s="154">
        <f t="shared" si="0"/>
        <v>32000</v>
      </c>
    </row>
    <row r="17" spans="1:35">
      <c r="A17" s="82"/>
      <c r="B17" s="82"/>
      <c r="C17" s="82"/>
      <c r="D17" s="82"/>
      <c r="E17" s="82"/>
      <c r="F17" s="82"/>
      <c r="G17" s="1301"/>
      <c r="H17" s="1301"/>
      <c r="I17" s="1301"/>
      <c r="J17" s="1301"/>
      <c r="K17" s="1301"/>
      <c r="L17" s="154"/>
      <c r="M17" s="1301"/>
      <c r="N17" s="1301"/>
      <c r="O17" s="88"/>
      <c r="P17" s="154"/>
      <c r="Q17" s="154">
        <f t="shared" si="0"/>
        <v>0</v>
      </c>
    </row>
    <row r="18" spans="1:35">
      <c r="A18" s="82" t="s">
        <v>3457</v>
      </c>
      <c r="B18" s="82"/>
      <c r="C18" s="82"/>
      <c r="D18" s="82"/>
      <c r="E18" s="82"/>
      <c r="F18" s="82"/>
      <c r="G18" s="1301"/>
      <c r="H18" s="1301"/>
      <c r="I18" s="1301"/>
      <c r="J18" s="1301"/>
      <c r="K18" s="1301"/>
      <c r="L18" s="154"/>
      <c r="M18" s="1301"/>
      <c r="N18" s="1301"/>
      <c r="O18" s="88"/>
      <c r="P18" s="154"/>
      <c r="Q18" s="154">
        <f t="shared" si="0"/>
        <v>0</v>
      </c>
    </row>
    <row r="19" spans="1:35">
      <c r="A19" s="82" t="s">
        <v>3458</v>
      </c>
      <c r="B19" s="82"/>
      <c r="C19" s="82"/>
      <c r="D19" s="82"/>
      <c r="E19" s="82"/>
      <c r="F19" s="82"/>
      <c r="G19" s="1301"/>
      <c r="H19" s="1301"/>
      <c r="I19" s="1301"/>
      <c r="J19" s="1301"/>
      <c r="K19" s="1301"/>
      <c r="L19" s="154"/>
      <c r="M19" s="1301"/>
      <c r="N19" s="1301">
        <v>10000</v>
      </c>
      <c r="O19" s="88"/>
      <c r="P19" s="154"/>
      <c r="Q19" s="154">
        <f t="shared" si="0"/>
        <v>10000</v>
      </c>
    </row>
    <row r="20" spans="1:35">
      <c r="A20" s="82" t="s">
        <v>3459</v>
      </c>
      <c r="B20" s="82"/>
      <c r="C20" s="82"/>
      <c r="D20" s="82"/>
      <c r="E20" s="82"/>
      <c r="F20" s="82"/>
      <c r="G20" s="1301"/>
      <c r="H20" s="1301"/>
      <c r="I20" s="1301"/>
      <c r="J20" s="1301"/>
      <c r="K20" s="1301"/>
      <c r="L20" s="154"/>
      <c r="M20" s="1301"/>
      <c r="N20" s="1301">
        <v>80000</v>
      </c>
      <c r="O20" s="88"/>
      <c r="P20" s="154"/>
      <c r="Q20" s="154">
        <f t="shared" si="0"/>
        <v>80000</v>
      </c>
    </row>
    <row r="21" spans="1:35">
      <c r="A21" s="82" t="s">
        <v>3460</v>
      </c>
      <c r="B21" s="82"/>
      <c r="C21" s="82"/>
      <c r="D21" s="82"/>
      <c r="E21" s="82"/>
      <c r="F21" s="82"/>
      <c r="G21" s="1301"/>
      <c r="H21" s="1301"/>
      <c r="I21" s="1301"/>
      <c r="J21" s="1301"/>
      <c r="K21" s="1301"/>
      <c r="L21" s="154"/>
      <c r="M21" s="1301"/>
      <c r="N21" s="1301">
        <v>0</v>
      </c>
      <c r="O21" s="88"/>
      <c r="P21" s="154"/>
      <c r="Q21" s="154">
        <f t="shared" si="0"/>
        <v>0</v>
      </c>
    </row>
    <row r="22" spans="1:35">
      <c r="A22" s="82" t="s">
        <v>3461</v>
      </c>
      <c r="B22" s="82"/>
      <c r="C22" s="82"/>
      <c r="D22" s="82"/>
      <c r="E22" s="82"/>
      <c r="F22" s="82"/>
      <c r="G22" s="1301"/>
      <c r="H22" s="1301"/>
      <c r="I22" s="1301"/>
      <c r="J22" s="1301"/>
      <c r="K22" s="1301"/>
      <c r="L22" s="154"/>
      <c r="M22" s="1301"/>
      <c r="N22" s="1301">
        <v>0</v>
      </c>
      <c r="O22" s="88"/>
      <c r="P22" s="154"/>
      <c r="Q22" s="154">
        <f t="shared" si="0"/>
        <v>0</v>
      </c>
    </row>
    <row r="23" spans="1:35">
      <c r="A23" s="82"/>
      <c r="B23" s="82"/>
      <c r="C23" s="82"/>
      <c r="D23" s="82"/>
      <c r="E23" s="82"/>
      <c r="F23" s="82"/>
      <c r="G23" s="1301"/>
      <c r="H23" s="1301"/>
      <c r="I23" s="1301"/>
      <c r="J23" s="1301"/>
      <c r="K23" s="1301"/>
      <c r="L23" s="154"/>
      <c r="M23" s="1301"/>
      <c r="N23" s="1301"/>
      <c r="O23" s="88"/>
      <c r="P23" s="154"/>
      <c r="Q23" s="154">
        <f>SUM(G23:P23)</f>
        <v>0</v>
      </c>
    </row>
    <row r="24" spans="1:35">
      <c r="A24" s="2076" t="s">
        <v>376</v>
      </c>
      <c r="B24" s="2076"/>
      <c r="C24" s="2076"/>
      <c r="D24" s="2076"/>
      <c r="E24" s="1302">
        <f>Q24</f>
        <v>322000</v>
      </c>
      <c r="F24" s="1303"/>
      <c r="G24" s="1304">
        <f t="shared" ref="G24:P24" si="1">SUM(G11:G23)</f>
        <v>0</v>
      </c>
      <c r="H24" s="1304">
        <f t="shared" si="1"/>
        <v>0</v>
      </c>
      <c r="I24" s="1304">
        <f t="shared" si="1"/>
        <v>0</v>
      </c>
      <c r="J24" s="1304">
        <f t="shared" si="1"/>
        <v>0</v>
      </c>
      <c r="K24" s="1304">
        <f t="shared" si="1"/>
        <v>0</v>
      </c>
      <c r="L24" s="1304">
        <f t="shared" si="1"/>
        <v>0</v>
      </c>
      <c r="M24" s="1304">
        <f t="shared" si="1"/>
        <v>0</v>
      </c>
      <c r="N24" s="1304">
        <f>SUM(N11:N23)</f>
        <v>322000</v>
      </c>
      <c r="O24" s="1304">
        <f t="shared" si="1"/>
        <v>0</v>
      </c>
      <c r="P24" s="1304">
        <f t="shared" si="1"/>
        <v>0</v>
      </c>
      <c r="Q24" s="1304">
        <f>SUM(Q11:Q23)</f>
        <v>322000</v>
      </c>
    </row>
    <row r="25" spans="1:35">
      <c r="A25" s="1305"/>
      <c r="C25" s="1305"/>
      <c r="E25" s="1305"/>
      <c r="F25" s="1305"/>
      <c r="H25" s="841"/>
      <c r="I25" s="841"/>
      <c r="J25" s="841"/>
      <c r="K25" s="1305"/>
      <c r="L25" s="841"/>
      <c r="M25" s="841"/>
      <c r="N25" s="841"/>
      <c r="O25" s="841"/>
    </row>
    <row r="26" spans="1:35" s="62" customFormat="1" ht="21.75" customHeight="1">
      <c r="A26" s="1316" t="s">
        <v>818</v>
      </c>
      <c r="B26" s="348" t="s">
        <v>779</v>
      </c>
      <c r="C26" s="348"/>
      <c r="D26" s="348" t="s">
        <v>779</v>
      </c>
      <c r="E26" s="348"/>
      <c r="F26" s="1952"/>
      <c r="G26" s="1952"/>
      <c r="H26" s="1952"/>
      <c r="I26" s="348" t="s">
        <v>780</v>
      </c>
      <c r="J26" s="582"/>
      <c r="N26" s="348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63"/>
      <c r="AE26" s="63"/>
      <c r="AF26" s="63"/>
      <c r="AG26" s="63"/>
      <c r="AH26" s="63"/>
      <c r="AI26" s="63"/>
    </row>
    <row r="27" spans="1:35" s="62" customFormat="1">
      <c r="A27" s="1317" t="s">
        <v>2755</v>
      </c>
      <c r="B27" s="349"/>
      <c r="C27" s="349"/>
      <c r="D27" s="349"/>
      <c r="E27" s="587" t="s">
        <v>3357</v>
      </c>
      <c r="F27" s="349"/>
      <c r="G27" s="587"/>
      <c r="J27" s="348" t="s">
        <v>3354</v>
      </c>
      <c r="N27" s="348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</row>
    <row r="28" spans="1:35" s="62" customFormat="1">
      <c r="A28" s="1317" t="s">
        <v>2757</v>
      </c>
      <c r="B28" s="349"/>
      <c r="C28" s="349"/>
      <c r="D28" s="349"/>
      <c r="E28" s="348" t="s">
        <v>3353</v>
      </c>
      <c r="F28" s="349"/>
      <c r="G28" s="348"/>
      <c r="J28" s="348" t="s">
        <v>2566</v>
      </c>
      <c r="N28" s="348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</row>
    <row r="29" spans="1:35" s="143" customFormat="1" ht="15.75" customHeight="1">
      <c r="C29" s="584"/>
      <c r="E29" s="585" t="s">
        <v>3356</v>
      </c>
      <c r="G29" s="585"/>
      <c r="I29" s="584"/>
      <c r="J29" s="585" t="s">
        <v>3355</v>
      </c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62"/>
      <c r="AE29" s="62"/>
      <c r="AF29" s="62"/>
      <c r="AG29" s="62"/>
      <c r="AH29" s="62"/>
      <c r="AI29" s="62"/>
    </row>
  </sheetData>
  <mergeCells count="10">
    <mergeCell ref="R9:AC9"/>
    <mergeCell ref="AD9:AI9"/>
    <mergeCell ref="A24:D24"/>
    <mergeCell ref="F26:H26"/>
    <mergeCell ref="A1:O1"/>
    <mergeCell ref="A9:A10"/>
    <mergeCell ref="B9:C9"/>
    <mergeCell ref="D9:D10"/>
    <mergeCell ref="E9:E10"/>
    <mergeCell ref="F9:F10"/>
  </mergeCells>
  <pageMargins left="0.75" right="0.25" top="0.46875" bottom="0.3125" header="0.3" footer="0.3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39"/>
  <sheetViews>
    <sheetView view="pageLayout" topLeftCell="A24" workbookViewId="0">
      <selection activeCell="N34" sqref="N34"/>
    </sheetView>
  </sheetViews>
  <sheetFormatPr defaultRowHeight="17.25"/>
  <cols>
    <col min="1" max="1" width="33.125" style="1329" customWidth="1"/>
    <col min="2" max="2" width="21.875" style="1329" hidden="1" customWidth="1"/>
    <col min="3" max="3" width="20.75" style="1329" hidden="1" customWidth="1"/>
    <col min="4" max="4" width="11.25" style="1329" customWidth="1"/>
    <col min="5" max="5" width="13.625" style="1328" customWidth="1"/>
    <col min="6" max="6" width="12.25" style="1329" customWidth="1"/>
    <col min="7" max="7" width="5.25" style="1329" customWidth="1"/>
    <col min="8" max="8" width="4.25" style="1329" customWidth="1"/>
    <col min="9" max="9" width="4.875" style="1329" customWidth="1"/>
    <col min="10" max="10" width="4.75" style="1329" customWidth="1"/>
    <col min="11" max="11" width="5.875" style="1329" customWidth="1"/>
    <col min="12" max="12" width="5.25" style="1329" customWidth="1"/>
    <col min="13" max="13" width="3.625" style="1329" customWidth="1"/>
    <col min="14" max="14" width="7.375" style="1329" customWidth="1"/>
    <col min="15" max="15" width="5.5" style="1329" customWidth="1"/>
    <col min="16" max="16" width="4.125" style="1329" customWidth="1"/>
    <col min="17" max="17" width="7.375" style="1329" customWidth="1"/>
    <col min="18" max="29" width="3.875" style="1329" customWidth="1"/>
    <col min="30" max="33" width="16.375" style="380" customWidth="1"/>
    <col min="34" max="35" width="9" style="380"/>
    <col min="36" max="16384" width="9" style="1329"/>
  </cols>
  <sheetData>
    <row r="1" spans="1:16384" ht="1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5" customHeight="1">
      <c r="A2" s="756" t="s">
        <v>0</v>
      </c>
      <c r="C2" s="1330"/>
      <c r="D2" s="129" t="s">
        <v>2723</v>
      </c>
      <c r="E2" s="1326"/>
      <c r="F2" s="242"/>
      <c r="G2" s="242"/>
      <c r="H2" s="242"/>
      <c r="AD2" s="146"/>
      <c r="AE2" s="146"/>
      <c r="AF2" s="146"/>
      <c r="AG2" s="146"/>
      <c r="AH2" s="146"/>
      <c r="AI2" s="146"/>
    </row>
    <row r="3" spans="1:16384" ht="15" customHeight="1">
      <c r="A3" s="756" t="s">
        <v>2</v>
      </c>
      <c r="C3" s="760"/>
      <c r="D3" s="129" t="s">
        <v>2724</v>
      </c>
      <c r="E3" s="1326"/>
      <c r="F3" s="242"/>
      <c r="G3" s="242"/>
      <c r="H3" s="242"/>
      <c r="AD3" s="146"/>
      <c r="AE3" s="146"/>
      <c r="AF3" s="146"/>
      <c r="AG3" s="146"/>
      <c r="AH3" s="146"/>
      <c r="AI3" s="146"/>
    </row>
    <row r="4" spans="1:16384" ht="15" customHeight="1">
      <c r="A4" s="756" t="s">
        <v>4</v>
      </c>
      <c r="C4" s="143"/>
      <c r="D4" s="143" t="s">
        <v>417</v>
      </c>
      <c r="E4" s="1326"/>
      <c r="F4" s="1331"/>
      <c r="G4" s="1331"/>
      <c r="H4" s="1331"/>
      <c r="AD4" s="146"/>
      <c r="AE4" s="146"/>
      <c r="AF4" s="146"/>
      <c r="AG4" s="146"/>
      <c r="AH4" s="146"/>
      <c r="AI4" s="146"/>
    </row>
    <row r="5" spans="1:16384" ht="15" customHeight="1">
      <c r="A5" s="756"/>
      <c r="C5" s="1331"/>
      <c r="D5" s="1329" t="s">
        <v>476</v>
      </c>
      <c r="E5" s="1327"/>
      <c r="F5" s="1331"/>
      <c r="G5" s="1331"/>
      <c r="H5" s="1331"/>
      <c r="AD5" s="549"/>
      <c r="AE5" s="549"/>
      <c r="AF5" s="549"/>
      <c r="AG5" s="549"/>
      <c r="AH5" s="549"/>
      <c r="AI5" s="549"/>
    </row>
    <row r="6" spans="1:16384" ht="15" customHeight="1">
      <c r="A6" s="756" t="s">
        <v>7</v>
      </c>
      <c r="C6" s="760"/>
      <c r="E6" s="1326"/>
      <c r="F6" s="242"/>
      <c r="G6" s="242"/>
      <c r="H6" s="242"/>
      <c r="AD6" s="549"/>
      <c r="AE6" s="549"/>
      <c r="AF6" s="549"/>
      <c r="AG6" s="549"/>
      <c r="AH6" s="549"/>
      <c r="AI6" s="549"/>
    </row>
    <row r="7" spans="1:16384" ht="15" customHeight="1">
      <c r="A7" s="763" t="s">
        <v>9</v>
      </c>
      <c r="C7" s="757"/>
      <c r="D7" s="339" t="s">
        <v>2725</v>
      </c>
      <c r="F7" s="242"/>
      <c r="G7" s="242"/>
      <c r="H7" s="242"/>
      <c r="AD7" s="549"/>
      <c r="AE7" s="549"/>
      <c r="AF7" s="549"/>
      <c r="AG7" s="549"/>
      <c r="AH7" s="549"/>
      <c r="AI7" s="549"/>
    </row>
    <row r="8" spans="1:16384" ht="15" customHeight="1">
      <c r="A8" s="756" t="s">
        <v>11</v>
      </c>
      <c r="B8" s="1332"/>
      <c r="C8" s="1333"/>
      <c r="D8" s="704" t="s">
        <v>2726</v>
      </c>
      <c r="E8" s="1326"/>
      <c r="F8" s="972"/>
      <c r="G8" s="972"/>
      <c r="H8" s="972"/>
      <c r="AD8" s="549"/>
      <c r="AE8" s="549"/>
      <c r="AF8" s="549"/>
      <c r="AG8" s="549"/>
      <c r="AH8" s="549"/>
      <c r="AI8" s="549"/>
    </row>
    <row r="9" spans="1:16384" ht="15" customHeight="1">
      <c r="A9" s="2010" t="s">
        <v>12</v>
      </c>
      <c r="B9" s="1972" t="s">
        <v>13</v>
      </c>
      <c r="C9" s="1972"/>
      <c r="D9" s="2011" t="s">
        <v>14</v>
      </c>
      <c r="E9" s="1975" t="s">
        <v>15</v>
      </c>
      <c r="F9" s="1972" t="s">
        <v>16</v>
      </c>
      <c r="G9" s="2006" t="s">
        <v>959</v>
      </c>
      <c r="H9" s="2007"/>
      <c r="I9" s="2007"/>
      <c r="J9" s="2007"/>
      <c r="K9" s="2007"/>
      <c r="L9" s="2007"/>
      <c r="M9" s="2007"/>
      <c r="N9" s="2007"/>
      <c r="O9" s="2007"/>
      <c r="P9" s="2007"/>
      <c r="Q9" s="2008"/>
      <c r="R9" s="2087" t="s">
        <v>3361</v>
      </c>
      <c r="S9" s="2087"/>
      <c r="T9" s="2087"/>
      <c r="U9" s="2087"/>
      <c r="V9" s="2087"/>
      <c r="W9" s="2087"/>
      <c r="X9" s="2087"/>
      <c r="Y9" s="2087"/>
      <c r="Z9" s="2087"/>
      <c r="AA9" s="2087"/>
      <c r="AB9" s="2087"/>
      <c r="AC9" s="2087"/>
      <c r="AD9" s="2088" t="s">
        <v>1934</v>
      </c>
      <c r="AE9" s="2088"/>
      <c r="AF9" s="2088"/>
      <c r="AG9" s="2088"/>
      <c r="AH9" s="2088"/>
      <c r="AI9" s="2088"/>
    </row>
    <row r="10" spans="1:16384" ht="15" customHeight="1">
      <c r="A10" s="1946"/>
      <c r="B10" s="468" t="s">
        <v>17</v>
      </c>
      <c r="C10" s="468" t="s">
        <v>18</v>
      </c>
      <c r="D10" s="2012"/>
      <c r="E10" s="1975"/>
      <c r="F10" s="1972"/>
      <c r="G10" s="56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3341</v>
      </c>
      <c r="Q10" s="152" t="s">
        <v>872</v>
      </c>
      <c r="R10" s="1334" t="s">
        <v>434</v>
      </c>
      <c r="S10" s="1335" t="s">
        <v>437</v>
      </c>
      <c r="T10" s="1335" t="s">
        <v>3358</v>
      </c>
      <c r="U10" s="1336" t="s">
        <v>1249</v>
      </c>
      <c r="V10" s="1336" t="s">
        <v>3359</v>
      </c>
      <c r="W10" s="1336" t="s">
        <v>440</v>
      </c>
      <c r="X10" s="133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1336" t="s">
        <v>2560</v>
      </c>
      <c r="AE10" s="1336" t="s">
        <v>2561</v>
      </c>
      <c r="AF10" s="1336" t="s">
        <v>2562</v>
      </c>
      <c r="AG10" s="1336" t="s">
        <v>2563</v>
      </c>
      <c r="AH10" s="1334" t="s">
        <v>872</v>
      </c>
      <c r="AI10" s="1335" t="s">
        <v>1935</v>
      </c>
    </row>
    <row r="11" spans="1:16384" s="1337" customFormat="1" ht="33">
      <c r="A11" s="372" t="s">
        <v>2727</v>
      </c>
      <c r="B11" s="251"/>
      <c r="C11" s="251"/>
      <c r="D11" s="252"/>
      <c r="E11" s="253" t="s">
        <v>2838</v>
      </c>
      <c r="F11" s="251"/>
      <c r="G11" s="251"/>
      <c r="H11" s="251"/>
      <c r="I11" s="905">
        <v>0</v>
      </c>
      <c r="J11" s="905"/>
      <c r="K11" s="905"/>
      <c r="L11" s="905"/>
      <c r="M11" s="905"/>
      <c r="N11" s="905"/>
      <c r="O11" s="905"/>
      <c r="P11" s="905"/>
      <c r="Q11" s="905">
        <f>SUM(G11:P11)</f>
        <v>0</v>
      </c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16384" ht="66.75" customHeight="1">
      <c r="A12" s="247" t="s">
        <v>2728</v>
      </c>
      <c r="B12" s="773" t="s">
        <v>2729</v>
      </c>
      <c r="C12" s="773" t="s">
        <v>2730</v>
      </c>
      <c r="D12" s="84" t="s">
        <v>2731</v>
      </c>
      <c r="E12" s="255" t="s">
        <v>3771</v>
      </c>
      <c r="F12" s="773" t="s">
        <v>3867</v>
      </c>
      <c r="G12" s="773"/>
      <c r="H12" s="773"/>
      <c r="I12" s="84"/>
      <c r="J12" s="84"/>
      <c r="K12" s="1338">
        <f>60*2*100*2</f>
        <v>24000</v>
      </c>
      <c r="L12" s="84"/>
      <c r="M12" s="84"/>
      <c r="N12" s="84"/>
      <c r="O12" s="84"/>
      <c r="P12" s="84"/>
      <c r="Q12" s="905">
        <f t="shared" ref="Q12:Q32" si="0">SUM(G12:P12)</f>
        <v>24000</v>
      </c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</row>
    <row r="13" spans="1:16384" ht="36" customHeight="1">
      <c r="A13" s="84" t="s">
        <v>2732</v>
      </c>
      <c r="B13" s="84"/>
      <c r="C13" s="84"/>
      <c r="D13" s="84"/>
      <c r="E13" s="773" t="s">
        <v>2839</v>
      </c>
      <c r="F13" s="84"/>
      <c r="G13" s="84"/>
      <c r="H13" s="84"/>
      <c r="I13" s="84"/>
      <c r="J13" s="84"/>
      <c r="K13" s="84">
        <f>120*30</f>
        <v>3600</v>
      </c>
      <c r="L13" s="84"/>
      <c r="M13" s="84"/>
      <c r="N13" s="84"/>
      <c r="O13" s="84"/>
      <c r="P13" s="84"/>
      <c r="Q13" s="905">
        <f t="shared" si="0"/>
        <v>3600</v>
      </c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16384" ht="18" customHeight="1">
      <c r="A14" s="84" t="s">
        <v>2733</v>
      </c>
      <c r="B14" s="84"/>
      <c r="C14" s="84"/>
      <c r="D14" s="84"/>
      <c r="E14" s="1329" t="s">
        <v>3678</v>
      </c>
      <c r="K14" s="1329">
        <v>2000</v>
      </c>
      <c r="L14" s="84"/>
      <c r="M14" s="84"/>
      <c r="N14" s="84"/>
      <c r="O14" s="84"/>
      <c r="P14" s="84"/>
      <c r="Q14" s="905">
        <f t="shared" si="0"/>
        <v>2000</v>
      </c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78"/>
      <c r="AE14" s="78"/>
      <c r="AF14" s="78"/>
      <c r="AG14" s="78"/>
      <c r="AH14" s="78"/>
      <c r="AI14" s="78"/>
    </row>
    <row r="15" spans="1:16384">
      <c r="A15" s="84"/>
      <c r="B15" s="84"/>
      <c r="C15" s="84"/>
      <c r="D15" s="78" t="s">
        <v>934</v>
      </c>
      <c r="E15" s="261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905">
        <f t="shared" si="0"/>
        <v>0</v>
      </c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</row>
    <row r="16" spans="1:16384" ht="34.5">
      <c r="A16" s="156" t="s">
        <v>2734</v>
      </c>
      <c r="B16" s="84"/>
      <c r="C16" s="84"/>
      <c r="D16" s="78"/>
      <c r="E16" s="261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905">
        <f t="shared" si="0"/>
        <v>0</v>
      </c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</row>
    <row r="17" spans="1:35" ht="69" customHeight="1">
      <c r="A17" s="247" t="s">
        <v>2735</v>
      </c>
      <c r="B17" s="773" t="s">
        <v>2736</v>
      </c>
      <c r="C17" s="773" t="s">
        <v>2737</v>
      </c>
      <c r="D17" s="84" t="s">
        <v>2731</v>
      </c>
      <c r="E17" s="773" t="s">
        <v>2842</v>
      </c>
      <c r="F17" s="773" t="s">
        <v>3868</v>
      </c>
      <c r="G17" s="773"/>
      <c r="H17" s="773"/>
      <c r="I17" s="84"/>
      <c r="J17" s="84"/>
      <c r="K17" s="84"/>
      <c r="L17" s="84"/>
      <c r="M17" s="84"/>
      <c r="N17" s="84">
        <v>200</v>
      </c>
      <c r="O17" s="84"/>
      <c r="P17" s="84"/>
      <c r="Q17" s="905">
        <f t="shared" si="0"/>
        <v>200</v>
      </c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</row>
    <row r="18" spans="1:35" ht="37.5" customHeight="1">
      <c r="A18" s="84" t="s">
        <v>2738</v>
      </c>
      <c r="B18" s="773"/>
      <c r="C18" s="773"/>
      <c r="D18" s="84"/>
      <c r="E18" s="773" t="s">
        <v>2840</v>
      </c>
      <c r="F18" s="773"/>
      <c r="G18" s="773"/>
      <c r="H18" s="773"/>
      <c r="I18" s="84"/>
      <c r="J18" s="84"/>
      <c r="K18" s="84"/>
      <c r="L18" s="84"/>
      <c r="M18" s="84"/>
      <c r="N18" s="84">
        <v>200</v>
      </c>
      <c r="O18" s="84"/>
      <c r="P18" s="84"/>
      <c r="Q18" s="905">
        <f t="shared" si="0"/>
        <v>200</v>
      </c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</row>
    <row r="19" spans="1:35" ht="51.75">
      <c r="A19" s="84" t="s">
        <v>2739</v>
      </c>
      <c r="B19" s="84"/>
      <c r="C19" s="84"/>
      <c r="D19" s="84"/>
      <c r="E19" s="773" t="s">
        <v>2841</v>
      </c>
      <c r="F19" s="773"/>
      <c r="G19" s="773"/>
      <c r="H19" s="773"/>
      <c r="I19" s="84"/>
      <c r="J19" s="84"/>
      <c r="K19" s="84"/>
      <c r="L19" s="84"/>
      <c r="M19" s="84"/>
      <c r="N19" s="84">
        <v>2000</v>
      </c>
      <c r="O19" s="84"/>
      <c r="P19" s="84"/>
      <c r="Q19" s="905">
        <f t="shared" si="0"/>
        <v>2000</v>
      </c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</row>
    <row r="20" spans="1:35">
      <c r="A20" s="84"/>
      <c r="B20" s="84"/>
      <c r="C20" s="84"/>
      <c r="D20" s="84" t="s">
        <v>934</v>
      </c>
      <c r="E20" s="262">
        <v>2400</v>
      </c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905">
        <f t="shared" si="0"/>
        <v>0</v>
      </c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</row>
    <row r="21" spans="1:35">
      <c r="A21" s="1339" t="s">
        <v>2740</v>
      </c>
      <c r="B21" s="84"/>
      <c r="C21" s="84"/>
      <c r="D21" s="84"/>
      <c r="E21" s="263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905">
        <f t="shared" si="0"/>
        <v>0</v>
      </c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</row>
    <row r="22" spans="1:35" ht="36.75" customHeight="1">
      <c r="A22" s="169" t="s">
        <v>2741</v>
      </c>
      <c r="B22" s="169" t="s">
        <v>2742</v>
      </c>
      <c r="C22" s="773" t="s">
        <v>2743</v>
      </c>
      <c r="D22" s="84" t="s">
        <v>2731</v>
      </c>
      <c r="E22" s="773" t="s">
        <v>2843</v>
      </c>
      <c r="F22" s="773" t="s">
        <v>3869</v>
      </c>
      <c r="G22" s="773"/>
      <c r="H22" s="773"/>
      <c r="I22" s="84"/>
      <c r="J22" s="84"/>
      <c r="L22" s="84"/>
      <c r="M22" s="84"/>
      <c r="N22" s="84">
        <v>1000</v>
      </c>
      <c r="O22" s="84"/>
      <c r="P22" s="84"/>
      <c r="Q22" s="905">
        <f t="shared" si="0"/>
        <v>1000</v>
      </c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</row>
    <row r="23" spans="1:35" ht="34.5">
      <c r="A23" s="247" t="s">
        <v>2744</v>
      </c>
      <c r="B23" s="259"/>
      <c r="C23" s="773"/>
      <c r="D23" s="84"/>
      <c r="E23" s="773" t="s">
        <v>2844</v>
      </c>
      <c r="F23" s="84"/>
      <c r="G23" s="84"/>
      <c r="H23" s="84"/>
      <c r="I23" s="84"/>
      <c r="J23" s="84"/>
      <c r="L23" s="84"/>
      <c r="M23" s="84"/>
      <c r="N23" s="84">
        <v>1000</v>
      </c>
      <c r="O23" s="84"/>
      <c r="P23" s="84"/>
      <c r="Q23" s="905">
        <f t="shared" si="0"/>
        <v>1000</v>
      </c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</row>
    <row r="24" spans="1:35">
      <c r="A24" s="84" t="s">
        <v>2745</v>
      </c>
      <c r="B24" s="259"/>
      <c r="C24" s="84"/>
      <c r="D24" s="84"/>
      <c r="E24" s="263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905">
        <f t="shared" si="0"/>
        <v>0</v>
      </c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</row>
    <row r="25" spans="1:35" ht="34.5">
      <c r="A25" s="247" t="s">
        <v>2746</v>
      </c>
      <c r="B25" s="259"/>
      <c r="C25" s="84"/>
      <c r="D25" s="84" t="s">
        <v>2848</v>
      </c>
      <c r="E25" s="262">
        <v>2000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905">
        <f t="shared" si="0"/>
        <v>0</v>
      </c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78"/>
      <c r="AE25" s="78"/>
      <c r="AF25" s="78"/>
      <c r="AG25" s="78"/>
      <c r="AH25" s="78"/>
      <c r="AI25" s="78"/>
    </row>
    <row r="26" spans="1:35" s="1337" customFormat="1" ht="33">
      <c r="A26" s="250" t="s">
        <v>2747</v>
      </c>
      <c r="B26" s="251"/>
      <c r="C26" s="251"/>
      <c r="D26" s="252"/>
      <c r="E26" s="253"/>
      <c r="F26" s="251"/>
      <c r="G26" s="251"/>
      <c r="H26" s="251"/>
      <c r="I26" s="905"/>
      <c r="J26" s="905"/>
      <c r="K26" s="905"/>
      <c r="L26" s="905"/>
      <c r="M26" s="905"/>
      <c r="N26" s="905"/>
      <c r="O26" s="905"/>
      <c r="P26" s="905"/>
      <c r="Q26" s="905">
        <f t="shared" si="0"/>
        <v>0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66" customHeight="1">
      <c r="A27" s="249" t="s">
        <v>2748</v>
      </c>
      <c r="B27" s="169" t="s">
        <v>2749</v>
      </c>
      <c r="C27" s="773" t="s">
        <v>2750</v>
      </c>
      <c r="D27" s="247" t="s">
        <v>2751</v>
      </c>
      <c r="E27" s="773" t="s">
        <v>2845</v>
      </c>
      <c r="F27" s="773" t="s">
        <v>3870</v>
      </c>
      <c r="G27" s="773"/>
      <c r="H27" s="773"/>
      <c r="I27" s="84"/>
      <c r="J27" s="84"/>
      <c r="K27" s="84"/>
      <c r="L27" s="84"/>
      <c r="M27" s="84"/>
      <c r="N27" s="84">
        <v>2000</v>
      </c>
      <c r="O27" s="84"/>
      <c r="P27" s="84"/>
      <c r="Q27" s="905">
        <f t="shared" si="0"/>
        <v>2000</v>
      </c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</row>
    <row r="28" spans="1:35" ht="34.5">
      <c r="A28" s="84" t="s">
        <v>2752</v>
      </c>
      <c r="B28" s="169"/>
      <c r="C28" s="773"/>
      <c r="D28" s="247"/>
      <c r="E28" s="773" t="s">
        <v>2847</v>
      </c>
      <c r="F28" s="773"/>
      <c r="G28" s="773"/>
      <c r="H28" s="773"/>
      <c r="I28" s="84"/>
      <c r="J28" s="84"/>
      <c r="K28" s="84"/>
      <c r="L28" s="84"/>
      <c r="M28" s="84"/>
      <c r="N28" s="84">
        <v>4000</v>
      </c>
      <c r="O28" s="84"/>
      <c r="P28" s="84"/>
      <c r="Q28" s="905">
        <f t="shared" si="0"/>
        <v>4000</v>
      </c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5" ht="51.75">
      <c r="A29" s="247" t="s">
        <v>2753</v>
      </c>
      <c r="B29" s="169"/>
      <c r="C29" s="773"/>
      <c r="D29" s="247"/>
      <c r="E29" s="773" t="s">
        <v>2846</v>
      </c>
      <c r="F29" s="773"/>
      <c r="G29" s="773"/>
      <c r="H29" s="773"/>
      <c r="I29" s="84"/>
      <c r="J29" s="84"/>
      <c r="K29" s="84"/>
      <c r="L29" s="84"/>
      <c r="M29" s="84"/>
      <c r="N29" s="84">
        <v>2000</v>
      </c>
      <c r="O29" s="84"/>
      <c r="P29" s="84"/>
      <c r="Q29" s="905">
        <f t="shared" si="0"/>
        <v>2000</v>
      </c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1:35">
      <c r="A30" s="84"/>
      <c r="B30" s="259"/>
      <c r="C30" s="84"/>
      <c r="D30" s="84" t="s">
        <v>2848</v>
      </c>
      <c r="E30" s="262">
        <v>8000</v>
      </c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905">
        <f t="shared" si="0"/>
        <v>0</v>
      </c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</row>
    <row r="31" spans="1:35">
      <c r="A31" s="84"/>
      <c r="B31" s="259"/>
      <c r="C31" s="84"/>
      <c r="D31" s="84"/>
      <c r="E31" s="262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905">
        <f t="shared" si="0"/>
        <v>0</v>
      </c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</row>
    <row r="32" spans="1:35">
      <c r="A32" s="2085" t="s">
        <v>934</v>
      </c>
      <c r="B32" s="2085"/>
      <c r="C32" s="2085"/>
      <c r="D32" s="2085"/>
      <c r="E32" s="1340">
        <f>Q32</f>
        <v>42000</v>
      </c>
      <c r="F32" s="1340"/>
      <c r="G32" s="84">
        <f>SUM(G11:G30)</f>
        <v>0</v>
      </c>
      <c r="H32" s="84">
        <f t="shared" ref="H32:P32" si="1">SUM(H11:H30)</f>
        <v>0</v>
      </c>
      <c r="I32" s="84">
        <f t="shared" si="1"/>
        <v>0</v>
      </c>
      <c r="J32" s="84">
        <f t="shared" si="1"/>
        <v>0</v>
      </c>
      <c r="K32" s="84">
        <f>SUM(K11:K30)</f>
        <v>29600</v>
      </c>
      <c r="L32" s="84">
        <f t="shared" si="1"/>
        <v>0</v>
      </c>
      <c r="M32" s="84">
        <f t="shared" si="1"/>
        <v>0</v>
      </c>
      <c r="N32" s="84">
        <f>SUM(N11:N30)</f>
        <v>12400</v>
      </c>
      <c r="O32" s="84">
        <f t="shared" si="1"/>
        <v>0</v>
      </c>
      <c r="P32" s="84">
        <f t="shared" si="1"/>
        <v>0</v>
      </c>
      <c r="Q32" s="905">
        <f t="shared" si="0"/>
        <v>42000</v>
      </c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</row>
    <row r="33" spans="1:35">
      <c r="AD33" s="146"/>
      <c r="AE33" s="146"/>
      <c r="AF33" s="146"/>
      <c r="AG33" s="146"/>
      <c r="AH33" s="146"/>
      <c r="AI33" s="146"/>
    </row>
    <row r="34" spans="1:35" s="146" customFormat="1">
      <c r="A34" s="577" t="s">
        <v>818</v>
      </c>
      <c r="B34" s="146" t="s">
        <v>779</v>
      </c>
      <c r="D34" s="146" t="s">
        <v>779</v>
      </c>
      <c r="F34" s="2086"/>
      <c r="G34" s="2086"/>
      <c r="H34" s="2086"/>
      <c r="I34" s="146" t="s">
        <v>780</v>
      </c>
      <c r="J34" s="577"/>
      <c r="R34" s="1329"/>
      <c r="S34" s="1329"/>
      <c r="T34" s="1329"/>
      <c r="U34" s="1329"/>
      <c r="V34" s="1329"/>
      <c r="W34" s="1329"/>
      <c r="X34" s="1329"/>
      <c r="Y34" s="1329"/>
      <c r="Z34" s="1329"/>
      <c r="AA34" s="1329"/>
      <c r="AB34" s="1329"/>
      <c r="AC34" s="1329"/>
      <c r="AD34" s="698"/>
      <c r="AE34" s="698"/>
      <c r="AF34" s="698"/>
      <c r="AG34" s="698"/>
      <c r="AH34" s="698">
        <f>SUM(AH14:AH33)</f>
        <v>0</v>
      </c>
      <c r="AI34" s="698"/>
    </row>
    <row r="35" spans="1:35" s="146" customFormat="1">
      <c r="A35" s="1341" t="s">
        <v>2754</v>
      </c>
      <c r="B35" s="305"/>
      <c r="C35" s="305"/>
      <c r="D35" s="305"/>
      <c r="E35" s="1342" t="s">
        <v>3357</v>
      </c>
      <c r="F35" s="305"/>
      <c r="G35" s="1342"/>
      <c r="J35" s="146" t="s">
        <v>3354</v>
      </c>
      <c r="R35" s="1329"/>
      <c r="S35" s="1329"/>
      <c r="T35" s="1329"/>
      <c r="U35" s="1329"/>
      <c r="V35" s="1329"/>
      <c r="W35" s="1329"/>
      <c r="X35" s="1329"/>
      <c r="Y35" s="1329"/>
      <c r="Z35" s="1329"/>
      <c r="AA35" s="1329"/>
      <c r="AB35" s="1329"/>
      <c r="AC35" s="1329"/>
      <c r="AD35" s="1136"/>
      <c r="AE35" s="1136"/>
      <c r="AF35" s="1136"/>
      <c r="AG35" s="1136"/>
      <c r="AH35" s="1136"/>
      <c r="AI35" s="1136"/>
    </row>
    <row r="36" spans="1:35" s="146" customFormat="1">
      <c r="A36" s="1341" t="s">
        <v>2756</v>
      </c>
      <c r="B36" s="305"/>
      <c r="C36" s="305"/>
      <c r="D36" s="305"/>
      <c r="E36" s="146" t="s">
        <v>3353</v>
      </c>
      <c r="F36" s="305"/>
      <c r="J36" s="146" t="s">
        <v>2566</v>
      </c>
      <c r="R36" s="1329"/>
      <c r="S36" s="1329"/>
      <c r="T36" s="1329"/>
      <c r="U36" s="1329"/>
      <c r="V36" s="1329"/>
      <c r="W36" s="1329"/>
      <c r="X36" s="1329"/>
      <c r="Y36" s="1329"/>
      <c r="Z36" s="1329"/>
      <c r="AA36" s="1329"/>
      <c r="AB36" s="1329"/>
      <c r="AC36" s="1329"/>
    </row>
    <row r="37" spans="1:35" s="143" customFormat="1" ht="15.75" customHeight="1">
      <c r="C37" s="584"/>
      <c r="E37" s="585" t="s">
        <v>3356</v>
      </c>
      <c r="G37" s="585"/>
      <c r="I37" s="584"/>
      <c r="J37" s="585" t="s">
        <v>3355</v>
      </c>
      <c r="R37" s="1329"/>
      <c r="S37" s="1329"/>
      <c r="T37" s="1329"/>
      <c r="U37" s="1329"/>
      <c r="V37" s="1329"/>
      <c r="W37" s="1329"/>
      <c r="X37" s="1329"/>
      <c r="Y37" s="1329"/>
      <c r="Z37" s="1329"/>
      <c r="AA37" s="1329"/>
      <c r="AB37" s="1329"/>
      <c r="AC37" s="1329"/>
      <c r="AD37" s="146"/>
      <c r="AE37" s="146"/>
      <c r="AF37" s="146"/>
      <c r="AG37" s="146"/>
      <c r="AH37" s="146"/>
      <c r="AI37" s="146"/>
    </row>
    <row r="38" spans="1:35">
      <c r="AD38" s="146"/>
      <c r="AE38" s="146"/>
      <c r="AF38" s="146"/>
      <c r="AG38" s="146"/>
      <c r="AH38" s="146"/>
      <c r="AI38" s="146"/>
    </row>
    <row r="39" spans="1:35">
      <c r="AD39" s="143"/>
      <c r="AE39" s="143"/>
      <c r="AF39" s="143"/>
      <c r="AG39" s="143"/>
      <c r="AH39" s="143"/>
      <c r="AI39" s="143"/>
    </row>
  </sheetData>
  <mergeCells count="1034">
    <mergeCell ref="AG1:AV1"/>
    <mergeCell ref="AW1:BL1"/>
    <mergeCell ref="BM1:CB1"/>
    <mergeCell ref="CC1:CR1"/>
    <mergeCell ref="CS1:DH1"/>
    <mergeCell ref="A9:A10"/>
    <mergeCell ref="B9:C9"/>
    <mergeCell ref="D9:D10"/>
    <mergeCell ref="E9:E10"/>
    <mergeCell ref="F9:F10"/>
    <mergeCell ref="A1:P1"/>
    <mergeCell ref="Q1:AF1"/>
    <mergeCell ref="A32:D32"/>
    <mergeCell ref="F34:H34"/>
    <mergeCell ref="R9:AC9"/>
    <mergeCell ref="AD9:AI9"/>
    <mergeCell ref="G9:Q9"/>
    <mergeCell ref="MO1:ND1"/>
    <mergeCell ref="NE1:NT1"/>
    <mergeCell ref="NU1:OJ1"/>
    <mergeCell ref="OK1:OZ1"/>
    <mergeCell ref="PA1:PP1"/>
    <mergeCell ref="JM1:KB1"/>
    <mergeCell ref="KC1:KR1"/>
    <mergeCell ref="KS1:LH1"/>
    <mergeCell ref="LI1:LX1"/>
    <mergeCell ref="LY1:MN1"/>
    <mergeCell ref="GK1:GZ1"/>
    <mergeCell ref="HA1:HP1"/>
    <mergeCell ref="HQ1:IF1"/>
    <mergeCell ref="IG1:IV1"/>
    <mergeCell ref="IW1:JL1"/>
    <mergeCell ref="DI1:DX1"/>
    <mergeCell ref="DY1:EN1"/>
    <mergeCell ref="EO1:FD1"/>
    <mergeCell ref="FE1:FT1"/>
    <mergeCell ref="FU1:GJ1"/>
    <mergeCell ref="YW1:ZL1"/>
    <mergeCell ref="ZM1:AAB1"/>
    <mergeCell ref="AAC1:AAR1"/>
    <mergeCell ref="AAS1:ABH1"/>
    <mergeCell ref="ABI1:ABX1"/>
    <mergeCell ref="VU1:WJ1"/>
    <mergeCell ref="WK1:WZ1"/>
    <mergeCell ref="XA1:XP1"/>
    <mergeCell ref="XQ1:YF1"/>
    <mergeCell ref="YG1:YV1"/>
    <mergeCell ref="SS1:TH1"/>
    <mergeCell ref="TI1:TX1"/>
    <mergeCell ref="TY1:UN1"/>
    <mergeCell ref="UO1:VD1"/>
    <mergeCell ref="VE1:VT1"/>
    <mergeCell ref="PQ1:QF1"/>
    <mergeCell ref="QG1:QV1"/>
    <mergeCell ref="QW1:RL1"/>
    <mergeCell ref="RM1:SB1"/>
    <mergeCell ref="SC1:SR1"/>
    <mergeCell ref="ALE1:ALT1"/>
    <mergeCell ref="ALU1:AMJ1"/>
    <mergeCell ref="AMK1:AMZ1"/>
    <mergeCell ref="ANA1:ANP1"/>
    <mergeCell ref="ANQ1:AOF1"/>
    <mergeCell ref="AIC1:AIR1"/>
    <mergeCell ref="AIS1:AJH1"/>
    <mergeCell ref="AJI1:AJX1"/>
    <mergeCell ref="AJY1:AKN1"/>
    <mergeCell ref="AKO1:ALD1"/>
    <mergeCell ref="AFA1:AFP1"/>
    <mergeCell ref="AFQ1:AGF1"/>
    <mergeCell ref="AGG1:AGV1"/>
    <mergeCell ref="AGW1:AHL1"/>
    <mergeCell ref="AHM1:AIB1"/>
    <mergeCell ref="ABY1:ACN1"/>
    <mergeCell ref="ACO1:ADD1"/>
    <mergeCell ref="ADE1:ADT1"/>
    <mergeCell ref="ADU1:AEJ1"/>
    <mergeCell ref="AEK1:AEZ1"/>
    <mergeCell ref="AXM1:AYB1"/>
    <mergeCell ref="AYC1:AYR1"/>
    <mergeCell ref="AYS1:AZH1"/>
    <mergeCell ref="AZI1:AZX1"/>
    <mergeCell ref="AZY1:BAN1"/>
    <mergeCell ref="AUK1:AUZ1"/>
    <mergeCell ref="AVA1:AVP1"/>
    <mergeCell ref="AVQ1:AWF1"/>
    <mergeCell ref="AWG1:AWV1"/>
    <mergeCell ref="AWW1:AXL1"/>
    <mergeCell ref="ARI1:ARX1"/>
    <mergeCell ref="ARY1:ASN1"/>
    <mergeCell ref="ASO1:ATD1"/>
    <mergeCell ref="ATE1:ATT1"/>
    <mergeCell ref="ATU1:AUJ1"/>
    <mergeCell ref="AOG1:AOV1"/>
    <mergeCell ref="AOW1:APL1"/>
    <mergeCell ref="APM1:AQB1"/>
    <mergeCell ref="AQC1:AQR1"/>
    <mergeCell ref="AQS1:ARH1"/>
    <mergeCell ref="BJU1:BKJ1"/>
    <mergeCell ref="BKK1:BKZ1"/>
    <mergeCell ref="BLA1:BLP1"/>
    <mergeCell ref="BLQ1:BMF1"/>
    <mergeCell ref="BMG1:BMV1"/>
    <mergeCell ref="BGS1:BHH1"/>
    <mergeCell ref="BHI1:BHX1"/>
    <mergeCell ref="BHY1:BIN1"/>
    <mergeCell ref="BIO1:BJD1"/>
    <mergeCell ref="BJE1:BJT1"/>
    <mergeCell ref="BDQ1:BEF1"/>
    <mergeCell ref="BEG1:BEV1"/>
    <mergeCell ref="BEW1:BFL1"/>
    <mergeCell ref="BFM1:BGB1"/>
    <mergeCell ref="BGC1:BGR1"/>
    <mergeCell ref="BAO1:BBD1"/>
    <mergeCell ref="BBE1:BBT1"/>
    <mergeCell ref="BBU1:BCJ1"/>
    <mergeCell ref="BCK1:BCZ1"/>
    <mergeCell ref="BDA1:BDP1"/>
    <mergeCell ref="BWC1:BWR1"/>
    <mergeCell ref="BWS1:BXH1"/>
    <mergeCell ref="BXI1:BXX1"/>
    <mergeCell ref="BXY1:BYN1"/>
    <mergeCell ref="BYO1:BZD1"/>
    <mergeCell ref="BTA1:BTP1"/>
    <mergeCell ref="BTQ1:BUF1"/>
    <mergeCell ref="BUG1:BUV1"/>
    <mergeCell ref="BUW1:BVL1"/>
    <mergeCell ref="BVM1:BWB1"/>
    <mergeCell ref="BPY1:BQN1"/>
    <mergeCell ref="BQO1:BRD1"/>
    <mergeCell ref="BRE1:BRT1"/>
    <mergeCell ref="BRU1:BSJ1"/>
    <mergeCell ref="BSK1:BSZ1"/>
    <mergeCell ref="BMW1:BNL1"/>
    <mergeCell ref="BNM1:BOB1"/>
    <mergeCell ref="BOC1:BOR1"/>
    <mergeCell ref="BOS1:BPH1"/>
    <mergeCell ref="BPI1:BPX1"/>
    <mergeCell ref="CIK1:CIZ1"/>
    <mergeCell ref="CJA1:CJP1"/>
    <mergeCell ref="CJQ1:CKF1"/>
    <mergeCell ref="CKG1:CKV1"/>
    <mergeCell ref="CKW1:CLL1"/>
    <mergeCell ref="CFI1:CFX1"/>
    <mergeCell ref="CFY1:CGN1"/>
    <mergeCell ref="CGO1:CHD1"/>
    <mergeCell ref="CHE1:CHT1"/>
    <mergeCell ref="CHU1:CIJ1"/>
    <mergeCell ref="CCG1:CCV1"/>
    <mergeCell ref="CCW1:CDL1"/>
    <mergeCell ref="CDM1:CEB1"/>
    <mergeCell ref="CEC1:CER1"/>
    <mergeCell ref="CES1:CFH1"/>
    <mergeCell ref="BZE1:BZT1"/>
    <mergeCell ref="BZU1:CAJ1"/>
    <mergeCell ref="CAK1:CAZ1"/>
    <mergeCell ref="CBA1:CBP1"/>
    <mergeCell ref="CBQ1:CCF1"/>
    <mergeCell ref="CUS1:CVH1"/>
    <mergeCell ref="CVI1:CVX1"/>
    <mergeCell ref="CVY1:CWN1"/>
    <mergeCell ref="CWO1:CXD1"/>
    <mergeCell ref="CXE1:CXT1"/>
    <mergeCell ref="CRQ1:CSF1"/>
    <mergeCell ref="CSG1:CSV1"/>
    <mergeCell ref="CSW1:CTL1"/>
    <mergeCell ref="CTM1:CUB1"/>
    <mergeCell ref="CUC1:CUR1"/>
    <mergeCell ref="COO1:CPD1"/>
    <mergeCell ref="CPE1:CPT1"/>
    <mergeCell ref="CPU1:CQJ1"/>
    <mergeCell ref="CQK1:CQZ1"/>
    <mergeCell ref="CRA1:CRP1"/>
    <mergeCell ref="CLM1:CMB1"/>
    <mergeCell ref="CMC1:CMR1"/>
    <mergeCell ref="CMS1:CNH1"/>
    <mergeCell ref="CNI1:CNX1"/>
    <mergeCell ref="CNY1:CON1"/>
    <mergeCell ref="DHA1:DHP1"/>
    <mergeCell ref="DHQ1:DIF1"/>
    <mergeCell ref="DIG1:DIV1"/>
    <mergeCell ref="DIW1:DJL1"/>
    <mergeCell ref="DJM1:DKB1"/>
    <mergeCell ref="DDY1:DEN1"/>
    <mergeCell ref="DEO1:DFD1"/>
    <mergeCell ref="DFE1:DFT1"/>
    <mergeCell ref="DFU1:DGJ1"/>
    <mergeCell ref="DGK1:DGZ1"/>
    <mergeCell ref="DAW1:DBL1"/>
    <mergeCell ref="DBM1:DCB1"/>
    <mergeCell ref="DCC1:DCR1"/>
    <mergeCell ref="DCS1:DDH1"/>
    <mergeCell ref="DDI1:DDX1"/>
    <mergeCell ref="CXU1:CYJ1"/>
    <mergeCell ref="CYK1:CYZ1"/>
    <mergeCell ref="CZA1:CZP1"/>
    <mergeCell ref="CZQ1:DAF1"/>
    <mergeCell ref="DAG1:DAV1"/>
    <mergeCell ref="DTI1:DTX1"/>
    <mergeCell ref="DTY1:DUN1"/>
    <mergeCell ref="DUO1:DVD1"/>
    <mergeCell ref="DVE1:DVT1"/>
    <mergeCell ref="DVU1:DWJ1"/>
    <mergeCell ref="DQG1:DQV1"/>
    <mergeCell ref="DQW1:DRL1"/>
    <mergeCell ref="DRM1:DSB1"/>
    <mergeCell ref="DSC1:DSR1"/>
    <mergeCell ref="DSS1:DTH1"/>
    <mergeCell ref="DNE1:DNT1"/>
    <mergeCell ref="DNU1:DOJ1"/>
    <mergeCell ref="DOK1:DOZ1"/>
    <mergeCell ref="DPA1:DPP1"/>
    <mergeCell ref="DPQ1:DQF1"/>
    <mergeCell ref="DKC1:DKR1"/>
    <mergeCell ref="DKS1:DLH1"/>
    <mergeCell ref="DLI1:DLX1"/>
    <mergeCell ref="DLY1:DMN1"/>
    <mergeCell ref="DMO1:DND1"/>
    <mergeCell ref="EFQ1:EGF1"/>
    <mergeCell ref="EGG1:EGV1"/>
    <mergeCell ref="EGW1:EHL1"/>
    <mergeCell ref="EHM1:EIB1"/>
    <mergeCell ref="EIC1:EIR1"/>
    <mergeCell ref="ECO1:EDD1"/>
    <mergeCell ref="EDE1:EDT1"/>
    <mergeCell ref="EDU1:EEJ1"/>
    <mergeCell ref="EEK1:EEZ1"/>
    <mergeCell ref="EFA1:EFP1"/>
    <mergeCell ref="DZM1:EAB1"/>
    <mergeCell ref="EAC1:EAR1"/>
    <mergeCell ref="EAS1:EBH1"/>
    <mergeCell ref="EBI1:EBX1"/>
    <mergeCell ref="EBY1:ECN1"/>
    <mergeCell ref="DWK1:DWZ1"/>
    <mergeCell ref="DXA1:DXP1"/>
    <mergeCell ref="DXQ1:DYF1"/>
    <mergeCell ref="DYG1:DYV1"/>
    <mergeCell ref="DYW1:DZL1"/>
    <mergeCell ref="ERY1:ESN1"/>
    <mergeCell ref="ESO1:ETD1"/>
    <mergeCell ref="ETE1:ETT1"/>
    <mergeCell ref="ETU1:EUJ1"/>
    <mergeCell ref="EUK1:EUZ1"/>
    <mergeCell ref="EOW1:EPL1"/>
    <mergeCell ref="EPM1:EQB1"/>
    <mergeCell ref="EQC1:EQR1"/>
    <mergeCell ref="EQS1:ERH1"/>
    <mergeCell ref="ERI1:ERX1"/>
    <mergeCell ref="ELU1:EMJ1"/>
    <mergeCell ref="EMK1:EMZ1"/>
    <mergeCell ref="ENA1:ENP1"/>
    <mergeCell ref="ENQ1:EOF1"/>
    <mergeCell ref="EOG1:EOV1"/>
    <mergeCell ref="EIS1:EJH1"/>
    <mergeCell ref="EJI1:EJX1"/>
    <mergeCell ref="EJY1:EKN1"/>
    <mergeCell ref="EKO1:ELD1"/>
    <mergeCell ref="ELE1:ELT1"/>
    <mergeCell ref="FEG1:FEV1"/>
    <mergeCell ref="FEW1:FFL1"/>
    <mergeCell ref="FFM1:FGB1"/>
    <mergeCell ref="FGC1:FGR1"/>
    <mergeCell ref="FGS1:FHH1"/>
    <mergeCell ref="FBE1:FBT1"/>
    <mergeCell ref="FBU1:FCJ1"/>
    <mergeCell ref="FCK1:FCZ1"/>
    <mergeCell ref="FDA1:FDP1"/>
    <mergeCell ref="FDQ1:FEF1"/>
    <mergeCell ref="EYC1:EYR1"/>
    <mergeCell ref="EYS1:EZH1"/>
    <mergeCell ref="EZI1:EZX1"/>
    <mergeCell ref="EZY1:FAN1"/>
    <mergeCell ref="FAO1:FBD1"/>
    <mergeCell ref="EVA1:EVP1"/>
    <mergeCell ref="EVQ1:EWF1"/>
    <mergeCell ref="EWG1:EWV1"/>
    <mergeCell ref="EWW1:EXL1"/>
    <mergeCell ref="EXM1:EYB1"/>
    <mergeCell ref="FQO1:FRD1"/>
    <mergeCell ref="FRE1:FRT1"/>
    <mergeCell ref="FRU1:FSJ1"/>
    <mergeCell ref="FSK1:FSZ1"/>
    <mergeCell ref="FTA1:FTP1"/>
    <mergeCell ref="FNM1:FOB1"/>
    <mergeCell ref="FOC1:FOR1"/>
    <mergeCell ref="FOS1:FPH1"/>
    <mergeCell ref="FPI1:FPX1"/>
    <mergeCell ref="FPY1:FQN1"/>
    <mergeCell ref="FKK1:FKZ1"/>
    <mergeCell ref="FLA1:FLP1"/>
    <mergeCell ref="FLQ1:FMF1"/>
    <mergeCell ref="FMG1:FMV1"/>
    <mergeCell ref="FMW1:FNL1"/>
    <mergeCell ref="FHI1:FHX1"/>
    <mergeCell ref="FHY1:FIN1"/>
    <mergeCell ref="FIO1:FJD1"/>
    <mergeCell ref="FJE1:FJT1"/>
    <mergeCell ref="FJU1:FKJ1"/>
    <mergeCell ref="GCW1:GDL1"/>
    <mergeCell ref="GDM1:GEB1"/>
    <mergeCell ref="GEC1:GER1"/>
    <mergeCell ref="GES1:GFH1"/>
    <mergeCell ref="GFI1:GFX1"/>
    <mergeCell ref="FZU1:GAJ1"/>
    <mergeCell ref="GAK1:GAZ1"/>
    <mergeCell ref="GBA1:GBP1"/>
    <mergeCell ref="GBQ1:GCF1"/>
    <mergeCell ref="GCG1:GCV1"/>
    <mergeCell ref="FWS1:FXH1"/>
    <mergeCell ref="FXI1:FXX1"/>
    <mergeCell ref="FXY1:FYN1"/>
    <mergeCell ref="FYO1:FZD1"/>
    <mergeCell ref="FZE1:FZT1"/>
    <mergeCell ref="FTQ1:FUF1"/>
    <mergeCell ref="FUG1:FUV1"/>
    <mergeCell ref="FUW1:FVL1"/>
    <mergeCell ref="FVM1:FWB1"/>
    <mergeCell ref="FWC1:FWR1"/>
    <mergeCell ref="GPE1:GPT1"/>
    <mergeCell ref="GPU1:GQJ1"/>
    <mergeCell ref="GQK1:GQZ1"/>
    <mergeCell ref="GRA1:GRP1"/>
    <mergeCell ref="GRQ1:GSF1"/>
    <mergeCell ref="GMC1:GMR1"/>
    <mergeCell ref="GMS1:GNH1"/>
    <mergeCell ref="GNI1:GNX1"/>
    <mergeCell ref="GNY1:GON1"/>
    <mergeCell ref="GOO1:GPD1"/>
    <mergeCell ref="GJA1:GJP1"/>
    <mergeCell ref="GJQ1:GKF1"/>
    <mergeCell ref="GKG1:GKV1"/>
    <mergeCell ref="GKW1:GLL1"/>
    <mergeCell ref="GLM1:GMB1"/>
    <mergeCell ref="GFY1:GGN1"/>
    <mergeCell ref="GGO1:GHD1"/>
    <mergeCell ref="GHE1:GHT1"/>
    <mergeCell ref="GHU1:GIJ1"/>
    <mergeCell ref="GIK1:GIZ1"/>
    <mergeCell ref="HBM1:HCB1"/>
    <mergeCell ref="HCC1:HCR1"/>
    <mergeCell ref="HCS1:HDH1"/>
    <mergeCell ref="HDI1:HDX1"/>
    <mergeCell ref="HDY1:HEN1"/>
    <mergeCell ref="GYK1:GYZ1"/>
    <mergeCell ref="GZA1:GZP1"/>
    <mergeCell ref="GZQ1:HAF1"/>
    <mergeCell ref="HAG1:HAV1"/>
    <mergeCell ref="HAW1:HBL1"/>
    <mergeCell ref="GVI1:GVX1"/>
    <mergeCell ref="GVY1:GWN1"/>
    <mergeCell ref="GWO1:GXD1"/>
    <mergeCell ref="GXE1:GXT1"/>
    <mergeCell ref="GXU1:GYJ1"/>
    <mergeCell ref="GSG1:GSV1"/>
    <mergeCell ref="GSW1:GTL1"/>
    <mergeCell ref="GTM1:GUB1"/>
    <mergeCell ref="GUC1:GUR1"/>
    <mergeCell ref="GUS1:GVH1"/>
    <mergeCell ref="HNU1:HOJ1"/>
    <mergeCell ref="HOK1:HOZ1"/>
    <mergeCell ref="HPA1:HPP1"/>
    <mergeCell ref="HPQ1:HQF1"/>
    <mergeCell ref="HQG1:HQV1"/>
    <mergeCell ref="HKS1:HLH1"/>
    <mergeCell ref="HLI1:HLX1"/>
    <mergeCell ref="HLY1:HMN1"/>
    <mergeCell ref="HMO1:HND1"/>
    <mergeCell ref="HNE1:HNT1"/>
    <mergeCell ref="HHQ1:HIF1"/>
    <mergeCell ref="HIG1:HIV1"/>
    <mergeCell ref="HIW1:HJL1"/>
    <mergeCell ref="HJM1:HKB1"/>
    <mergeCell ref="HKC1:HKR1"/>
    <mergeCell ref="HEO1:HFD1"/>
    <mergeCell ref="HFE1:HFT1"/>
    <mergeCell ref="HFU1:HGJ1"/>
    <mergeCell ref="HGK1:HGZ1"/>
    <mergeCell ref="HHA1:HHP1"/>
    <mergeCell ref="IAC1:IAR1"/>
    <mergeCell ref="IAS1:IBH1"/>
    <mergeCell ref="IBI1:IBX1"/>
    <mergeCell ref="IBY1:ICN1"/>
    <mergeCell ref="ICO1:IDD1"/>
    <mergeCell ref="HXA1:HXP1"/>
    <mergeCell ref="HXQ1:HYF1"/>
    <mergeCell ref="HYG1:HYV1"/>
    <mergeCell ref="HYW1:HZL1"/>
    <mergeCell ref="HZM1:IAB1"/>
    <mergeCell ref="HTY1:HUN1"/>
    <mergeCell ref="HUO1:HVD1"/>
    <mergeCell ref="HVE1:HVT1"/>
    <mergeCell ref="HVU1:HWJ1"/>
    <mergeCell ref="HWK1:HWZ1"/>
    <mergeCell ref="HQW1:HRL1"/>
    <mergeCell ref="HRM1:HSB1"/>
    <mergeCell ref="HSC1:HSR1"/>
    <mergeCell ref="HSS1:HTH1"/>
    <mergeCell ref="HTI1:HTX1"/>
    <mergeCell ref="IMK1:IMZ1"/>
    <mergeCell ref="INA1:INP1"/>
    <mergeCell ref="INQ1:IOF1"/>
    <mergeCell ref="IOG1:IOV1"/>
    <mergeCell ref="IOW1:IPL1"/>
    <mergeCell ref="IJI1:IJX1"/>
    <mergeCell ref="IJY1:IKN1"/>
    <mergeCell ref="IKO1:ILD1"/>
    <mergeCell ref="ILE1:ILT1"/>
    <mergeCell ref="ILU1:IMJ1"/>
    <mergeCell ref="IGG1:IGV1"/>
    <mergeCell ref="IGW1:IHL1"/>
    <mergeCell ref="IHM1:IIB1"/>
    <mergeCell ref="IIC1:IIR1"/>
    <mergeCell ref="IIS1:IJH1"/>
    <mergeCell ref="IDE1:IDT1"/>
    <mergeCell ref="IDU1:IEJ1"/>
    <mergeCell ref="IEK1:IEZ1"/>
    <mergeCell ref="IFA1:IFP1"/>
    <mergeCell ref="IFQ1:IGF1"/>
    <mergeCell ref="IYS1:IZH1"/>
    <mergeCell ref="IZI1:IZX1"/>
    <mergeCell ref="IZY1:JAN1"/>
    <mergeCell ref="JAO1:JBD1"/>
    <mergeCell ref="JBE1:JBT1"/>
    <mergeCell ref="IVQ1:IWF1"/>
    <mergeCell ref="IWG1:IWV1"/>
    <mergeCell ref="IWW1:IXL1"/>
    <mergeCell ref="IXM1:IYB1"/>
    <mergeCell ref="IYC1:IYR1"/>
    <mergeCell ref="ISO1:ITD1"/>
    <mergeCell ref="ITE1:ITT1"/>
    <mergeCell ref="ITU1:IUJ1"/>
    <mergeCell ref="IUK1:IUZ1"/>
    <mergeCell ref="IVA1:IVP1"/>
    <mergeCell ref="IPM1:IQB1"/>
    <mergeCell ref="IQC1:IQR1"/>
    <mergeCell ref="IQS1:IRH1"/>
    <mergeCell ref="IRI1:IRX1"/>
    <mergeCell ref="IRY1:ISN1"/>
    <mergeCell ref="JLA1:JLP1"/>
    <mergeCell ref="JLQ1:JMF1"/>
    <mergeCell ref="JMG1:JMV1"/>
    <mergeCell ref="JMW1:JNL1"/>
    <mergeCell ref="JNM1:JOB1"/>
    <mergeCell ref="JHY1:JIN1"/>
    <mergeCell ref="JIO1:JJD1"/>
    <mergeCell ref="JJE1:JJT1"/>
    <mergeCell ref="JJU1:JKJ1"/>
    <mergeCell ref="JKK1:JKZ1"/>
    <mergeCell ref="JEW1:JFL1"/>
    <mergeCell ref="JFM1:JGB1"/>
    <mergeCell ref="JGC1:JGR1"/>
    <mergeCell ref="JGS1:JHH1"/>
    <mergeCell ref="JHI1:JHX1"/>
    <mergeCell ref="JBU1:JCJ1"/>
    <mergeCell ref="JCK1:JCZ1"/>
    <mergeCell ref="JDA1:JDP1"/>
    <mergeCell ref="JDQ1:JEF1"/>
    <mergeCell ref="JEG1:JEV1"/>
    <mergeCell ref="JXI1:JXX1"/>
    <mergeCell ref="JXY1:JYN1"/>
    <mergeCell ref="JYO1:JZD1"/>
    <mergeCell ref="JZE1:JZT1"/>
    <mergeCell ref="JZU1:KAJ1"/>
    <mergeCell ref="JUG1:JUV1"/>
    <mergeCell ref="JUW1:JVL1"/>
    <mergeCell ref="JVM1:JWB1"/>
    <mergeCell ref="JWC1:JWR1"/>
    <mergeCell ref="JWS1:JXH1"/>
    <mergeCell ref="JRE1:JRT1"/>
    <mergeCell ref="JRU1:JSJ1"/>
    <mergeCell ref="JSK1:JSZ1"/>
    <mergeCell ref="JTA1:JTP1"/>
    <mergeCell ref="JTQ1:JUF1"/>
    <mergeCell ref="JOC1:JOR1"/>
    <mergeCell ref="JOS1:JPH1"/>
    <mergeCell ref="JPI1:JPX1"/>
    <mergeCell ref="JPY1:JQN1"/>
    <mergeCell ref="JQO1:JRD1"/>
    <mergeCell ref="KJQ1:KKF1"/>
    <mergeCell ref="KKG1:KKV1"/>
    <mergeCell ref="KKW1:KLL1"/>
    <mergeCell ref="KLM1:KMB1"/>
    <mergeCell ref="KMC1:KMR1"/>
    <mergeCell ref="KGO1:KHD1"/>
    <mergeCell ref="KHE1:KHT1"/>
    <mergeCell ref="KHU1:KIJ1"/>
    <mergeCell ref="KIK1:KIZ1"/>
    <mergeCell ref="KJA1:KJP1"/>
    <mergeCell ref="KDM1:KEB1"/>
    <mergeCell ref="KEC1:KER1"/>
    <mergeCell ref="KES1:KFH1"/>
    <mergeCell ref="KFI1:KFX1"/>
    <mergeCell ref="KFY1:KGN1"/>
    <mergeCell ref="KAK1:KAZ1"/>
    <mergeCell ref="KBA1:KBP1"/>
    <mergeCell ref="KBQ1:KCF1"/>
    <mergeCell ref="KCG1:KCV1"/>
    <mergeCell ref="KCW1:KDL1"/>
    <mergeCell ref="KVY1:KWN1"/>
    <mergeCell ref="KWO1:KXD1"/>
    <mergeCell ref="KXE1:KXT1"/>
    <mergeCell ref="KXU1:KYJ1"/>
    <mergeCell ref="KYK1:KYZ1"/>
    <mergeCell ref="KSW1:KTL1"/>
    <mergeCell ref="KTM1:KUB1"/>
    <mergeCell ref="KUC1:KUR1"/>
    <mergeCell ref="KUS1:KVH1"/>
    <mergeCell ref="KVI1:KVX1"/>
    <mergeCell ref="KPU1:KQJ1"/>
    <mergeCell ref="KQK1:KQZ1"/>
    <mergeCell ref="KRA1:KRP1"/>
    <mergeCell ref="KRQ1:KSF1"/>
    <mergeCell ref="KSG1:KSV1"/>
    <mergeCell ref="KMS1:KNH1"/>
    <mergeCell ref="KNI1:KNX1"/>
    <mergeCell ref="KNY1:KON1"/>
    <mergeCell ref="KOO1:KPD1"/>
    <mergeCell ref="KPE1:KPT1"/>
    <mergeCell ref="LIG1:LIV1"/>
    <mergeCell ref="LIW1:LJL1"/>
    <mergeCell ref="LJM1:LKB1"/>
    <mergeCell ref="LKC1:LKR1"/>
    <mergeCell ref="LKS1:LLH1"/>
    <mergeCell ref="LFE1:LFT1"/>
    <mergeCell ref="LFU1:LGJ1"/>
    <mergeCell ref="LGK1:LGZ1"/>
    <mergeCell ref="LHA1:LHP1"/>
    <mergeCell ref="LHQ1:LIF1"/>
    <mergeCell ref="LCC1:LCR1"/>
    <mergeCell ref="LCS1:LDH1"/>
    <mergeCell ref="LDI1:LDX1"/>
    <mergeCell ref="LDY1:LEN1"/>
    <mergeCell ref="LEO1:LFD1"/>
    <mergeCell ref="KZA1:KZP1"/>
    <mergeCell ref="KZQ1:LAF1"/>
    <mergeCell ref="LAG1:LAV1"/>
    <mergeCell ref="LAW1:LBL1"/>
    <mergeCell ref="LBM1:LCB1"/>
    <mergeCell ref="LUO1:LVD1"/>
    <mergeCell ref="LVE1:LVT1"/>
    <mergeCell ref="LVU1:LWJ1"/>
    <mergeCell ref="LWK1:LWZ1"/>
    <mergeCell ref="LXA1:LXP1"/>
    <mergeCell ref="LRM1:LSB1"/>
    <mergeCell ref="LSC1:LSR1"/>
    <mergeCell ref="LSS1:LTH1"/>
    <mergeCell ref="LTI1:LTX1"/>
    <mergeCell ref="LTY1:LUN1"/>
    <mergeCell ref="LOK1:LOZ1"/>
    <mergeCell ref="LPA1:LPP1"/>
    <mergeCell ref="LPQ1:LQF1"/>
    <mergeCell ref="LQG1:LQV1"/>
    <mergeCell ref="LQW1:LRL1"/>
    <mergeCell ref="LLI1:LLX1"/>
    <mergeCell ref="LLY1:LMN1"/>
    <mergeCell ref="LMO1:LND1"/>
    <mergeCell ref="LNE1:LNT1"/>
    <mergeCell ref="LNU1:LOJ1"/>
    <mergeCell ref="MGW1:MHL1"/>
    <mergeCell ref="MHM1:MIB1"/>
    <mergeCell ref="MIC1:MIR1"/>
    <mergeCell ref="MIS1:MJH1"/>
    <mergeCell ref="MJI1:MJX1"/>
    <mergeCell ref="MDU1:MEJ1"/>
    <mergeCell ref="MEK1:MEZ1"/>
    <mergeCell ref="MFA1:MFP1"/>
    <mergeCell ref="MFQ1:MGF1"/>
    <mergeCell ref="MGG1:MGV1"/>
    <mergeCell ref="MAS1:MBH1"/>
    <mergeCell ref="MBI1:MBX1"/>
    <mergeCell ref="MBY1:MCN1"/>
    <mergeCell ref="MCO1:MDD1"/>
    <mergeCell ref="MDE1:MDT1"/>
    <mergeCell ref="LXQ1:LYF1"/>
    <mergeCell ref="LYG1:LYV1"/>
    <mergeCell ref="LYW1:LZL1"/>
    <mergeCell ref="LZM1:MAB1"/>
    <mergeCell ref="MAC1:MAR1"/>
    <mergeCell ref="MTE1:MTT1"/>
    <mergeCell ref="MTU1:MUJ1"/>
    <mergeCell ref="MUK1:MUZ1"/>
    <mergeCell ref="MVA1:MVP1"/>
    <mergeCell ref="MVQ1:MWF1"/>
    <mergeCell ref="MQC1:MQR1"/>
    <mergeCell ref="MQS1:MRH1"/>
    <mergeCell ref="MRI1:MRX1"/>
    <mergeCell ref="MRY1:MSN1"/>
    <mergeCell ref="MSO1:MTD1"/>
    <mergeCell ref="MNA1:MNP1"/>
    <mergeCell ref="MNQ1:MOF1"/>
    <mergeCell ref="MOG1:MOV1"/>
    <mergeCell ref="MOW1:MPL1"/>
    <mergeCell ref="MPM1:MQB1"/>
    <mergeCell ref="MJY1:MKN1"/>
    <mergeCell ref="MKO1:MLD1"/>
    <mergeCell ref="MLE1:MLT1"/>
    <mergeCell ref="MLU1:MMJ1"/>
    <mergeCell ref="MMK1:MMZ1"/>
    <mergeCell ref="NFM1:NGB1"/>
    <mergeCell ref="NGC1:NGR1"/>
    <mergeCell ref="NGS1:NHH1"/>
    <mergeCell ref="NHI1:NHX1"/>
    <mergeCell ref="NHY1:NIN1"/>
    <mergeCell ref="NCK1:NCZ1"/>
    <mergeCell ref="NDA1:NDP1"/>
    <mergeCell ref="NDQ1:NEF1"/>
    <mergeCell ref="NEG1:NEV1"/>
    <mergeCell ref="NEW1:NFL1"/>
    <mergeCell ref="MZI1:MZX1"/>
    <mergeCell ref="MZY1:NAN1"/>
    <mergeCell ref="NAO1:NBD1"/>
    <mergeCell ref="NBE1:NBT1"/>
    <mergeCell ref="NBU1:NCJ1"/>
    <mergeCell ref="MWG1:MWV1"/>
    <mergeCell ref="MWW1:MXL1"/>
    <mergeCell ref="MXM1:MYB1"/>
    <mergeCell ref="MYC1:MYR1"/>
    <mergeCell ref="MYS1:MZH1"/>
    <mergeCell ref="NRU1:NSJ1"/>
    <mergeCell ref="NSK1:NSZ1"/>
    <mergeCell ref="NTA1:NTP1"/>
    <mergeCell ref="NTQ1:NUF1"/>
    <mergeCell ref="NUG1:NUV1"/>
    <mergeCell ref="NOS1:NPH1"/>
    <mergeCell ref="NPI1:NPX1"/>
    <mergeCell ref="NPY1:NQN1"/>
    <mergeCell ref="NQO1:NRD1"/>
    <mergeCell ref="NRE1:NRT1"/>
    <mergeCell ref="NLQ1:NMF1"/>
    <mergeCell ref="NMG1:NMV1"/>
    <mergeCell ref="NMW1:NNL1"/>
    <mergeCell ref="NNM1:NOB1"/>
    <mergeCell ref="NOC1:NOR1"/>
    <mergeCell ref="NIO1:NJD1"/>
    <mergeCell ref="NJE1:NJT1"/>
    <mergeCell ref="NJU1:NKJ1"/>
    <mergeCell ref="NKK1:NKZ1"/>
    <mergeCell ref="NLA1:NLP1"/>
    <mergeCell ref="OEC1:OER1"/>
    <mergeCell ref="OES1:OFH1"/>
    <mergeCell ref="OFI1:OFX1"/>
    <mergeCell ref="OFY1:OGN1"/>
    <mergeCell ref="OGO1:OHD1"/>
    <mergeCell ref="OBA1:OBP1"/>
    <mergeCell ref="OBQ1:OCF1"/>
    <mergeCell ref="OCG1:OCV1"/>
    <mergeCell ref="OCW1:ODL1"/>
    <mergeCell ref="ODM1:OEB1"/>
    <mergeCell ref="NXY1:NYN1"/>
    <mergeCell ref="NYO1:NZD1"/>
    <mergeCell ref="NZE1:NZT1"/>
    <mergeCell ref="NZU1:OAJ1"/>
    <mergeCell ref="OAK1:OAZ1"/>
    <mergeCell ref="NUW1:NVL1"/>
    <mergeCell ref="NVM1:NWB1"/>
    <mergeCell ref="NWC1:NWR1"/>
    <mergeCell ref="NWS1:NXH1"/>
    <mergeCell ref="NXI1:NXX1"/>
    <mergeCell ref="OQK1:OQZ1"/>
    <mergeCell ref="ORA1:ORP1"/>
    <mergeCell ref="ORQ1:OSF1"/>
    <mergeCell ref="OSG1:OSV1"/>
    <mergeCell ref="OSW1:OTL1"/>
    <mergeCell ref="ONI1:ONX1"/>
    <mergeCell ref="ONY1:OON1"/>
    <mergeCell ref="OOO1:OPD1"/>
    <mergeCell ref="OPE1:OPT1"/>
    <mergeCell ref="OPU1:OQJ1"/>
    <mergeCell ref="OKG1:OKV1"/>
    <mergeCell ref="OKW1:OLL1"/>
    <mergeCell ref="OLM1:OMB1"/>
    <mergeCell ref="OMC1:OMR1"/>
    <mergeCell ref="OMS1:ONH1"/>
    <mergeCell ref="OHE1:OHT1"/>
    <mergeCell ref="OHU1:OIJ1"/>
    <mergeCell ref="OIK1:OIZ1"/>
    <mergeCell ref="OJA1:OJP1"/>
    <mergeCell ref="OJQ1:OKF1"/>
    <mergeCell ref="PCS1:PDH1"/>
    <mergeCell ref="PDI1:PDX1"/>
    <mergeCell ref="PDY1:PEN1"/>
    <mergeCell ref="PEO1:PFD1"/>
    <mergeCell ref="PFE1:PFT1"/>
    <mergeCell ref="OZQ1:PAF1"/>
    <mergeCell ref="PAG1:PAV1"/>
    <mergeCell ref="PAW1:PBL1"/>
    <mergeCell ref="PBM1:PCB1"/>
    <mergeCell ref="PCC1:PCR1"/>
    <mergeCell ref="OWO1:OXD1"/>
    <mergeCell ref="OXE1:OXT1"/>
    <mergeCell ref="OXU1:OYJ1"/>
    <mergeCell ref="OYK1:OYZ1"/>
    <mergeCell ref="OZA1:OZP1"/>
    <mergeCell ref="OTM1:OUB1"/>
    <mergeCell ref="OUC1:OUR1"/>
    <mergeCell ref="OUS1:OVH1"/>
    <mergeCell ref="OVI1:OVX1"/>
    <mergeCell ref="OVY1:OWN1"/>
    <mergeCell ref="PPA1:PPP1"/>
    <mergeCell ref="PPQ1:PQF1"/>
    <mergeCell ref="PQG1:PQV1"/>
    <mergeCell ref="PQW1:PRL1"/>
    <mergeCell ref="PRM1:PSB1"/>
    <mergeCell ref="PLY1:PMN1"/>
    <mergeCell ref="PMO1:PND1"/>
    <mergeCell ref="PNE1:PNT1"/>
    <mergeCell ref="PNU1:POJ1"/>
    <mergeCell ref="POK1:POZ1"/>
    <mergeCell ref="PIW1:PJL1"/>
    <mergeCell ref="PJM1:PKB1"/>
    <mergeCell ref="PKC1:PKR1"/>
    <mergeCell ref="PKS1:PLH1"/>
    <mergeCell ref="PLI1:PLX1"/>
    <mergeCell ref="PFU1:PGJ1"/>
    <mergeCell ref="PGK1:PGZ1"/>
    <mergeCell ref="PHA1:PHP1"/>
    <mergeCell ref="PHQ1:PIF1"/>
    <mergeCell ref="PIG1:PIV1"/>
    <mergeCell ref="QBI1:QBX1"/>
    <mergeCell ref="QBY1:QCN1"/>
    <mergeCell ref="QCO1:QDD1"/>
    <mergeCell ref="QDE1:QDT1"/>
    <mergeCell ref="QDU1:QEJ1"/>
    <mergeCell ref="PYG1:PYV1"/>
    <mergeCell ref="PYW1:PZL1"/>
    <mergeCell ref="PZM1:QAB1"/>
    <mergeCell ref="QAC1:QAR1"/>
    <mergeCell ref="QAS1:QBH1"/>
    <mergeCell ref="PVE1:PVT1"/>
    <mergeCell ref="PVU1:PWJ1"/>
    <mergeCell ref="PWK1:PWZ1"/>
    <mergeCell ref="PXA1:PXP1"/>
    <mergeCell ref="PXQ1:PYF1"/>
    <mergeCell ref="PSC1:PSR1"/>
    <mergeCell ref="PSS1:PTH1"/>
    <mergeCell ref="PTI1:PTX1"/>
    <mergeCell ref="PTY1:PUN1"/>
    <mergeCell ref="PUO1:PVD1"/>
    <mergeCell ref="QNQ1:QOF1"/>
    <mergeCell ref="QOG1:QOV1"/>
    <mergeCell ref="QOW1:QPL1"/>
    <mergeCell ref="QPM1:QQB1"/>
    <mergeCell ref="QQC1:QQR1"/>
    <mergeCell ref="QKO1:QLD1"/>
    <mergeCell ref="QLE1:QLT1"/>
    <mergeCell ref="QLU1:QMJ1"/>
    <mergeCell ref="QMK1:QMZ1"/>
    <mergeCell ref="QNA1:QNP1"/>
    <mergeCell ref="QHM1:QIB1"/>
    <mergeCell ref="QIC1:QIR1"/>
    <mergeCell ref="QIS1:QJH1"/>
    <mergeCell ref="QJI1:QJX1"/>
    <mergeCell ref="QJY1:QKN1"/>
    <mergeCell ref="QEK1:QEZ1"/>
    <mergeCell ref="QFA1:QFP1"/>
    <mergeCell ref="QFQ1:QGF1"/>
    <mergeCell ref="QGG1:QGV1"/>
    <mergeCell ref="QGW1:QHL1"/>
    <mergeCell ref="QZY1:RAN1"/>
    <mergeCell ref="RAO1:RBD1"/>
    <mergeCell ref="RBE1:RBT1"/>
    <mergeCell ref="RBU1:RCJ1"/>
    <mergeCell ref="RCK1:RCZ1"/>
    <mergeCell ref="QWW1:QXL1"/>
    <mergeCell ref="QXM1:QYB1"/>
    <mergeCell ref="QYC1:QYR1"/>
    <mergeCell ref="QYS1:QZH1"/>
    <mergeCell ref="QZI1:QZX1"/>
    <mergeCell ref="QTU1:QUJ1"/>
    <mergeCell ref="QUK1:QUZ1"/>
    <mergeCell ref="QVA1:QVP1"/>
    <mergeCell ref="QVQ1:QWF1"/>
    <mergeCell ref="QWG1:QWV1"/>
    <mergeCell ref="QQS1:QRH1"/>
    <mergeCell ref="QRI1:QRX1"/>
    <mergeCell ref="QRY1:QSN1"/>
    <mergeCell ref="QSO1:QTD1"/>
    <mergeCell ref="QTE1:QTT1"/>
    <mergeCell ref="RMG1:RMV1"/>
    <mergeCell ref="RMW1:RNL1"/>
    <mergeCell ref="RNM1:ROB1"/>
    <mergeCell ref="ROC1:ROR1"/>
    <mergeCell ref="ROS1:RPH1"/>
    <mergeCell ref="RJE1:RJT1"/>
    <mergeCell ref="RJU1:RKJ1"/>
    <mergeCell ref="RKK1:RKZ1"/>
    <mergeCell ref="RLA1:RLP1"/>
    <mergeCell ref="RLQ1:RMF1"/>
    <mergeCell ref="RGC1:RGR1"/>
    <mergeCell ref="RGS1:RHH1"/>
    <mergeCell ref="RHI1:RHX1"/>
    <mergeCell ref="RHY1:RIN1"/>
    <mergeCell ref="RIO1:RJD1"/>
    <mergeCell ref="RDA1:RDP1"/>
    <mergeCell ref="RDQ1:REF1"/>
    <mergeCell ref="REG1:REV1"/>
    <mergeCell ref="REW1:RFL1"/>
    <mergeCell ref="RFM1:RGB1"/>
    <mergeCell ref="RYO1:RZD1"/>
    <mergeCell ref="RZE1:RZT1"/>
    <mergeCell ref="RZU1:SAJ1"/>
    <mergeCell ref="SAK1:SAZ1"/>
    <mergeCell ref="SBA1:SBP1"/>
    <mergeCell ref="RVM1:RWB1"/>
    <mergeCell ref="RWC1:RWR1"/>
    <mergeCell ref="RWS1:RXH1"/>
    <mergeCell ref="RXI1:RXX1"/>
    <mergeCell ref="RXY1:RYN1"/>
    <mergeCell ref="RSK1:RSZ1"/>
    <mergeCell ref="RTA1:RTP1"/>
    <mergeCell ref="RTQ1:RUF1"/>
    <mergeCell ref="RUG1:RUV1"/>
    <mergeCell ref="RUW1:RVL1"/>
    <mergeCell ref="RPI1:RPX1"/>
    <mergeCell ref="RPY1:RQN1"/>
    <mergeCell ref="RQO1:RRD1"/>
    <mergeCell ref="RRE1:RRT1"/>
    <mergeCell ref="RRU1:RSJ1"/>
    <mergeCell ref="SKW1:SLL1"/>
    <mergeCell ref="SLM1:SMB1"/>
    <mergeCell ref="SMC1:SMR1"/>
    <mergeCell ref="SMS1:SNH1"/>
    <mergeCell ref="SNI1:SNX1"/>
    <mergeCell ref="SHU1:SIJ1"/>
    <mergeCell ref="SIK1:SIZ1"/>
    <mergeCell ref="SJA1:SJP1"/>
    <mergeCell ref="SJQ1:SKF1"/>
    <mergeCell ref="SKG1:SKV1"/>
    <mergeCell ref="SES1:SFH1"/>
    <mergeCell ref="SFI1:SFX1"/>
    <mergeCell ref="SFY1:SGN1"/>
    <mergeCell ref="SGO1:SHD1"/>
    <mergeCell ref="SHE1:SHT1"/>
    <mergeCell ref="SBQ1:SCF1"/>
    <mergeCell ref="SCG1:SCV1"/>
    <mergeCell ref="SCW1:SDL1"/>
    <mergeCell ref="SDM1:SEB1"/>
    <mergeCell ref="SEC1:SER1"/>
    <mergeCell ref="SXE1:SXT1"/>
    <mergeCell ref="SXU1:SYJ1"/>
    <mergeCell ref="SYK1:SYZ1"/>
    <mergeCell ref="SZA1:SZP1"/>
    <mergeCell ref="SZQ1:TAF1"/>
    <mergeCell ref="SUC1:SUR1"/>
    <mergeCell ref="SUS1:SVH1"/>
    <mergeCell ref="SVI1:SVX1"/>
    <mergeCell ref="SVY1:SWN1"/>
    <mergeCell ref="SWO1:SXD1"/>
    <mergeCell ref="SRA1:SRP1"/>
    <mergeCell ref="SRQ1:SSF1"/>
    <mergeCell ref="SSG1:SSV1"/>
    <mergeCell ref="SSW1:STL1"/>
    <mergeCell ref="STM1:SUB1"/>
    <mergeCell ref="SNY1:SON1"/>
    <mergeCell ref="SOO1:SPD1"/>
    <mergeCell ref="SPE1:SPT1"/>
    <mergeCell ref="SPU1:SQJ1"/>
    <mergeCell ref="SQK1:SQZ1"/>
    <mergeCell ref="TJM1:TKB1"/>
    <mergeCell ref="TKC1:TKR1"/>
    <mergeCell ref="TKS1:TLH1"/>
    <mergeCell ref="TLI1:TLX1"/>
    <mergeCell ref="TLY1:TMN1"/>
    <mergeCell ref="TGK1:TGZ1"/>
    <mergeCell ref="THA1:THP1"/>
    <mergeCell ref="THQ1:TIF1"/>
    <mergeCell ref="TIG1:TIV1"/>
    <mergeCell ref="TIW1:TJL1"/>
    <mergeCell ref="TDI1:TDX1"/>
    <mergeCell ref="TDY1:TEN1"/>
    <mergeCell ref="TEO1:TFD1"/>
    <mergeCell ref="TFE1:TFT1"/>
    <mergeCell ref="TFU1:TGJ1"/>
    <mergeCell ref="TAG1:TAV1"/>
    <mergeCell ref="TAW1:TBL1"/>
    <mergeCell ref="TBM1:TCB1"/>
    <mergeCell ref="TCC1:TCR1"/>
    <mergeCell ref="TCS1:TDH1"/>
    <mergeCell ref="TVU1:TWJ1"/>
    <mergeCell ref="TWK1:TWZ1"/>
    <mergeCell ref="TXA1:TXP1"/>
    <mergeCell ref="TXQ1:TYF1"/>
    <mergeCell ref="TYG1:TYV1"/>
    <mergeCell ref="TSS1:TTH1"/>
    <mergeCell ref="TTI1:TTX1"/>
    <mergeCell ref="TTY1:TUN1"/>
    <mergeCell ref="TUO1:TVD1"/>
    <mergeCell ref="TVE1:TVT1"/>
    <mergeCell ref="TPQ1:TQF1"/>
    <mergeCell ref="TQG1:TQV1"/>
    <mergeCell ref="TQW1:TRL1"/>
    <mergeCell ref="TRM1:TSB1"/>
    <mergeCell ref="TSC1:TSR1"/>
    <mergeCell ref="TMO1:TND1"/>
    <mergeCell ref="TNE1:TNT1"/>
    <mergeCell ref="TNU1:TOJ1"/>
    <mergeCell ref="TOK1:TOZ1"/>
    <mergeCell ref="TPA1:TPP1"/>
    <mergeCell ref="UIC1:UIR1"/>
    <mergeCell ref="UIS1:UJH1"/>
    <mergeCell ref="UJI1:UJX1"/>
    <mergeCell ref="UJY1:UKN1"/>
    <mergeCell ref="UKO1:ULD1"/>
    <mergeCell ref="UFA1:UFP1"/>
    <mergeCell ref="UFQ1:UGF1"/>
    <mergeCell ref="UGG1:UGV1"/>
    <mergeCell ref="UGW1:UHL1"/>
    <mergeCell ref="UHM1:UIB1"/>
    <mergeCell ref="UBY1:UCN1"/>
    <mergeCell ref="UCO1:UDD1"/>
    <mergeCell ref="UDE1:UDT1"/>
    <mergeCell ref="UDU1:UEJ1"/>
    <mergeCell ref="UEK1:UEZ1"/>
    <mergeCell ref="TYW1:TZL1"/>
    <mergeCell ref="TZM1:UAB1"/>
    <mergeCell ref="UAC1:UAR1"/>
    <mergeCell ref="UAS1:UBH1"/>
    <mergeCell ref="UBI1:UBX1"/>
    <mergeCell ref="UUK1:UUZ1"/>
    <mergeCell ref="UVA1:UVP1"/>
    <mergeCell ref="UVQ1:UWF1"/>
    <mergeCell ref="UWG1:UWV1"/>
    <mergeCell ref="UWW1:UXL1"/>
    <mergeCell ref="URI1:URX1"/>
    <mergeCell ref="URY1:USN1"/>
    <mergeCell ref="USO1:UTD1"/>
    <mergeCell ref="UTE1:UTT1"/>
    <mergeCell ref="UTU1:UUJ1"/>
    <mergeCell ref="UOG1:UOV1"/>
    <mergeCell ref="UOW1:UPL1"/>
    <mergeCell ref="UPM1:UQB1"/>
    <mergeCell ref="UQC1:UQR1"/>
    <mergeCell ref="UQS1:URH1"/>
    <mergeCell ref="ULE1:ULT1"/>
    <mergeCell ref="ULU1:UMJ1"/>
    <mergeCell ref="UMK1:UMZ1"/>
    <mergeCell ref="UNA1:UNP1"/>
    <mergeCell ref="UNQ1:UOF1"/>
    <mergeCell ref="VGS1:VHH1"/>
    <mergeCell ref="VHI1:VHX1"/>
    <mergeCell ref="VHY1:VIN1"/>
    <mergeCell ref="VIO1:VJD1"/>
    <mergeCell ref="VJE1:VJT1"/>
    <mergeCell ref="VDQ1:VEF1"/>
    <mergeCell ref="VEG1:VEV1"/>
    <mergeCell ref="VEW1:VFL1"/>
    <mergeCell ref="VFM1:VGB1"/>
    <mergeCell ref="VGC1:VGR1"/>
    <mergeCell ref="VAO1:VBD1"/>
    <mergeCell ref="VBE1:VBT1"/>
    <mergeCell ref="VBU1:VCJ1"/>
    <mergeCell ref="VCK1:VCZ1"/>
    <mergeCell ref="VDA1:VDP1"/>
    <mergeCell ref="UXM1:UYB1"/>
    <mergeCell ref="UYC1:UYR1"/>
    <mergeCell ref="UYS1:UZH1"/>
    <mergeCell ref="UZI1:UZX1"/>
    <mergeCell ref="UZY1:VAN1"/>
    <mergeCell ref="VTA1:VTP1"/>
    <mergeCell ref="VTQ1:VUF1"/>
    <mergeCell ref="VUG1:VUV1"/>
    <mergeCell ref="VUW1:VVL1"/>
    <mergeCell ref="VVM1:VWB1"/>
    <mergeCell ref="VPY1:VQN1"/>
    <mergeCell ref="VQO1:VRD1"/>
    <mergeCell ref="VRE1:VRT1"/>
    <mergeCell ref="VRU1:VSJ1"/>
    <mergeCell ref="VSK1:VSZ1"/>
    <mergeCell ref="VMW1:VNL1"/>
    <mergeCell ref="VNM1:VOB1"/>
    <mergeCell ref="VOC1:VOR1"/>
    <mergeCell ref="VOS1:VPH1"/>
    <mergeCell ref="VPI1:VPX1"/>
    <mergeCell ref="VJU1:VKJ1"/>
    <mergeCell ref="VKK1:VKZ1"/>
    <mergeCell ref="VLA1:VLP1"/>
    <mergeCell ref="VLQ1:VMF1"/>
    <mergeCell ref="VMG1:VMV1"/>
    <mergeCell ref="WFI1:WFX1"/>
    <mergeCell ref="WFY1:WGN1"/>
    <mergeCell ref="WGO1:WHD1"/>
    <mergeCell ref="WHE1:WHT1"/>
    <mergeCell ref="WHU1:WIJ1"/>
    <mergeCell ref="WCG1:WCV1"/>
    <mergeCell ref="WCW1:WDL1"/>
    <mergeCell ref="WDM1:WEB1"/>
    <mergeCell ref="WEC1:WER1"/>
    <mergeCell ref="WES1:WFH1"/>
    <mergeCell ref="VZE1:VZT1"/>
    <mergeCell ref="VZU1:WAJ1"/>
    <mergeCell ref="WAK1:WAZ1"/>
    <mergeCell ref="WBA1:WBP1"/>
    <mergeCell ref="WBQ1:WCF1"/>
    <mergeCell ref="VWC1:VWR1"/>
    <mergeCell ref="VWS1:VXH1"/>
    <mergeCell ref="VXI1:VXX1"/>
    <mergeCell ref="VXY1:VYN1"/>
    <mergeCell ref="VYO1:VZD1"/>
    <mergeCell ref="WRQ1:WSF1"/>
    <mergeCell ref="WSG1:WSV1"/>
    <mergeCell ref="WSW1:WTL1"/>
    <mergeCell ref="WTM1:WUB1"/>
    <mergeCell ref="WUC1:WUR1"/>
    <mergeCell ref="WOO1:WPD1"/>
    <mergeCell ref="WPE1:WPT1"/>
    <mergeCell ref="WPU1:WQJ1"/>
    <mergeCell ref="WQK1:WQZ1"/>
    <mergeCell ref="WRA1:WRP1"/>
    <mergeCell ref="WLM1:WMB1"/>
    <mergeCell ref="WMC1:WMR1"/>
    <mergeCell ref="WMS1:WNH1"/>
    <mergeCell ref="WNI1:WNX1"/>
    <mergeCell ref="WNY1:WON1"/>
    <mergeCell ref="WIK1:WIZ1"/>
    <mergeCell ref="WJA1:WJP1"/>
    <mergeCell ref="WJQ1:WKF1"/>
    <mergeCell ref="WKG1:WKV1"/>
    <mergeCell ref="WKW1:WLL1"/>
    <mergeCell ref="XDY1:XEN1"/>
    <mergeCell ref="XEO1:XFD1"/>
    <mergeCell ref="XAW1:XBL1"/>
    <mergeCell ref="XBM1:XCB1"/>
    <mergeCell ref="XCC1:XCR1"/>
    <mergeCell ref="XCS1:XDH1"/>
    <mergeCell ref="XDI1:XDX1"/>
    <mergeCell ref="WXU1:WYJ1"/>
    <mergeCell ref="WYK1:WYZ1"/>
    <mergeCell ref="WZA1:WZP1"/>
    <mergeCell ref="WZQ1:XAF1"/>
    <mergeCell ref="XAG1:XAV1"/>
    <mergeCell ref="WUS1:WVH1"/>
    <mergeCell ref="WVI1:WVX1"/>
    <mergeCell ref="WVY1:WWN1"/>
    <mergeCell ref="WWO1:WXD1"/>
    <mergeCell ref="WXE1:WXT1"/>
  </mergeCells>
  <pageMargins left="0.63541666666666663" right="0.23622047244094491" top="0.39370078740157483" bottom="0.43307086614173229" header="0.31496062992125984" footer="0.31496062992125984"/>
  <pageSetup paperSize="9" orientation="landscape" verticalDpi="36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FFFF00"/>
  </sheetPr>
  <dimension ref="A1:AI56"/>
  <sheetViews>
    <sheetView view="pageLayout" zoomScaleNormal="110" workbookViewId="0">
      <selection activeCell="A13" sqref="A13:XFD48"/>
    </sheetView>
  </sheetViews>
  <sheetFormatPr defaultRowHeight="17.25"/>
  <cols>
    <col min="1" max="1" width="36.625" style="703" customWidth="1"/>
    <col min="2" max="3" width="38.875" style="703" hidden="1" customWidth="1"/>
    <col min="4" max="4" width="7.75" style="1359" customWidth="1"/>
    <col min="5" max="5" width="17.375" style="1360" customWidth="1"/>
    <col min="6" max="6" width="7.75" style="703" customWidth="1"/>
    <col min="7" max="7" width="5.625" style="703" customWidth="1"/>
    <col min="8" max="8" width="4.75" style="703" customWidth="1"/>
    <col min="9" max="10" width="4.875" style="703" customWidth="1"/>
    <col min="11" max="11" width="6.625" style="703" customWidth="1"/>
    <col min="12" max="12" width="3.75" style="703" customWidth="1"/>
    <col min="13" max="13" width="3.5" style="703" customWidth="1"/>
    <col min="14" max="14" width="6.625" style="703" customWidth="1"/>
    <col min="15" max="15" width="4.875" style="703" customWidth="1"/>
    <col min="16" max="17" width="6.625" style="703" customWidth="1"/>
    <col min="18" max="29" width="3.875" style="256" customWidth="1"/>
    <col min="30" max="33" width="16.375" style="380" customWidth="1"/>
    <col min="34" max="35" width="9" style="380"/>
    <col min="36" max="16384" width="9" style="703"/>
  </cols>
  <sheetData>
    <row r="1" spans="1:35" s="143" customFormat="1" ht="17.25" customHeight="1">
      <c r="A1" s="1954" t="s">
        <v>822</v>
      </c>
      <c r="B1" s="1954"/>
      <c r="C1" s="1954"/>
      <c r="D1" s="1954"/>
      <c r="E1" s="1954"/>
      <c r="F1" s="1954"/>
      <c r="G1" s="1954"/>
      <c r="H1" s="1954"/>
      <c r="I1" s="1954"/>
      <c r="J1" s="1954"/>
      <c r="K1" s="1954"/>
      <c r="L1" s="1954"/>
      <c r="M1" s="1954"/>
      <c r="N1" s="1954"/>
      <c r="O1" s="1954"/>
      <c r="P1" s="1954"/>
      <c r="Q1" s="195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s="143" customFormat="1" ht="17.25" customHeight="1">
      <c r="A2" s="1230" t="s">
        <v>0</v>
      </c>
      <c r="D2" s="1003" t="s">
        <v>1866</v>
      </c>
      <c r="E2" s="149"/>
      <c r="F2" s="149"/>
      <c r="G2" s="149"/>
      <c r="H2" s="149"/>
      <c r="I2" s="549"/>
      <c r="K2" s="1231"/>
      <c r="L2" s="549"/>
      <c r="M2" s="549"/>
      <c r="N2" s="549"/>
      <c r="O2" s="549"/>
      <c r="P2" s="549"/>
      <c r="Q2" s="549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81"/>
      <c r="AE2" s="81"/>
      <c r="AF2" s="81"/>
      <c r="AG2" s="81"/>
      <c r="AH2" s="81"/>
      <c r="AI2" s="81"/>
    </row>
    <row r="3" spans="1:35" s="143" customFormat="1" ht="17.25" customHeight="1">
      <c r="A3" s="1230" t="s">
        <v>2</v>
      </c>
      <c r="D3" s="129" t="s">
        <v>1867</v>
      </c>
      <c r="F3" s="242"/>
      <c r="G3" s="242"/>
      <c r="H3" s="242"/>
      <c r="K3" s="1233"/>
      <c r="L3" s="1234"/>
      <c r="M3" s="1234"/>
      <c r="N3" s="1234"/>
      <c r="O3" s="1234"/>
      <c r="P3" s="1234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81"/>
      <c r="AE3" s="81"/>
      <c r="AF3" s="81"/>
      <c r="AG3" s="81"/>
      <c r="AH3" s="81"/>
      <c r="AI3" s="81"/>
    </row>
    <row r="4" spans="1:35" s="143" customFormat="1" ht="17.25" customHeight="1">
      <c r="A4" s="1230" t="s">
        <v>824</v>
      </c>
      <c r="D4" s="339" t="s">
        <v>1504</v>
      </c>
      <c r="E4" s="1235"/>
      <c r="F4" s="1235"/>
      <c r="G4" s="1235"/>
      <c r="H4" s="1235"/>
      <c r="L4" s="1234"/>
      <c r="M4" s="1234"/>
      <c r="N4" s="1234"/>
      <c r="O4" s="1234"/>
      <c r="P4" s="123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81"/>
      <c r="AE4" s="81"/>
      <c r="AF4" s="81"/>
      <c r="AG4" s="81"/>
      <c r="AH4" s="81"/>
      <c r="AI4" s="81"/>
    </row>
    <row r="5" spans="1:35" s="143" customFormat="1" ht="17.25" customHeight="1">
      <c r="A5" s="1230" t="s">
        <v>7</v>
      </c>
      <c r="D5" s="129" t="s">
        <v>1868</v>
      </c>
      <c r="E5" s="242"/>
      <c r="F5" s="242"/>
      <c r="G5" s="242"/>
      <c r="H5" s="242"/>
      <c r="L5" s="1234"/>
      <c r="M5" s="1234"/>
      <c r="N5" s="1343"/>
      <c r="O5" s="1234"/>
      <c r="P5" s="1234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143" customFormat="1" ht="17.25" customHeight="1">
      <c r="A6" s="1137" t="s">
        <v>9</v>
      </c>
      <c r="D6" s="340" t="s">
        <v>17</v>
      </c>
      <c r="E6" s="243" t="s">
        <v>1882</v>
      </c>
      <c r="F6" s="244"/>
      <c r="G6" s="244"/>
      <c r="H6" s="244"/>
      <c r="L6" s="1234"/>
      <c r="M6" s="1234"/>
      <c r="N6" s="1343"/>
      <c r="O6" s="1234"/>
      <c r="P6" s="1234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143" customFormat="1" ht="17.25" customHeight="1">
      <c r="A7" s="1137"/>
      <c r="D7" s="340" t="s">
        <v>18</v>
      </c>
      <c r="E7" s="243" t="s">
        <v>1883</v>
      </c>
      <c r="F7" s="244"/>
      <c r="G7" s="244"/>
      <c r="H7" s="244"/>
      <c r="K7" s="243" t="s">
        <v>1885</v>
      </c>
      <c r="L7" s="1236"/>
      <c r="M7" s="1236"/>
      <c r="N7" s="1236"/>
      <c r="O7" s="1238"/>
      <c r="P7" s="1238"/>
      <c r="Q7" s="1238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143" customFormat="1" ht="17.25" customHeight="1">
      <c r="A8" s="1137"/>
      <c r="E8" s="243" t="s">
        <v>1884</v>
      </c>
      <c r="F8" s="244"/>
      <c r="G8" s="244"/>
      <c r="H8" s="244"/>
      <c r="K8" s="243" t="s">
        <v>1886</v>
      </c>
      <c r="L8" s="1236"/>
      <c r="M8" s="1236"/>
      <c r="N8" s="1236"/>
      <c r="O8" s="1238"/>
      <c r="P8" s="1238"/>
      <c r="Q8" s="1238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143" customFormat="1" ht="17.25" customHeight="1">
      <c r="A9" s="1230"/>
      <c r="E9" s="243" t="s">
        <v>1888</v>
      </c>
      <c r="F9" s="244"/>
      <c r="G9" s="244"/>
      <c r="H9" s="244"/>
      <c r="K9" s="243" t="s">
        <v>1887</v>
      </c>
      <c r="L9" s="1234"/>
      <c r="M9" s="1234"/>
      <c r="N9" s="1234"/>
      <c r="O9" s="1234"/>
      <c r="P9" s="1234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1147" customFormat="1">
      <c r="A10" s="1344" t="s">
        <v>2521</v>
      </c>
      <c r="C10" s="1345"/>
      <c r="D10" s="341" t="s">
        <v>2522</v>
      </c>
      <c r="E10" s="1346"/>
      <c r="F10" s="1347"/>
      <c r="G10" s="1347"/>
      <c r="H10" s="1347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549"/>
      <c r="AE10" s="549"/>
      <c r="AF10" s="549"/>
      <c r="AG10" s="549"/>
      <c r="AH10" s="549"/>
      <c r="AI10" s="549"/>
    </row>
    <row r="11" spans="1:35" s="549" customFormat="1">
      <c r="A11" s="1348" t="s">
        <v>12</v>
      </c>
      <c r="B11" s="2061" t="s">
        <v>13</v>
      </c>
      <c r="C11" s="2061"/>
      <c r="D11" s="2090" t="s">
        <v>14</v>
      </c>
      <c r="E11" s="1349" t="s">
        <v>15</v>
      </c>
      <c r="F11" s="1239" t="s">
        <v>16</v>
      </c>
      <c r="G11" s="1963" t="s">
        <v>959</v>
      </c>
      <c r="H11" s="1963"/>
      <c r="I11" s="1963"/>
      <c r="J11" s="1963"/>
      <c r="K11" s="1963"/>
      <c r="L11" s="1963"/>
      <c r="M11" s="1963"/>
      <c r="N11" s="1963"/>
      <c r="O11" s="1963"/>
      <c r="P11" s="1963"/>
      <c r="Q11" s="1963"/>
      <c r="R11" s="1960" t="s">
        <v>3361</v>
      </c>
      <c r="S11" s="1960"/>
      <c r="T11" s="1960"/>
      <c r="U11" s="1960"/>
      <c r="V11" s="1960"/>
      <c r="W11" s="1960"/>
      <c r="X11" s="1960"/>
      <c r="Y11" s="1960"/>
      <c r="Z11" s="1960"/>
      <c r="AA11" s="1960"/>
      <c r="AB11" s="1960"/>
      <c r="AC11" s="1960"/>
      <c r="AD11" s="560" t="s">
        <v>1934</v>
      </c>
      <c r="AE11" s="560"/>
      <c r="AF11" s="560"/>
      <c r="AG11" s="560"/>
      <c r="AH11" s="560"/>
      <c r="AI11" s="560"/>
    </row>
    <row r="12" spans="1:35" s="549" customFormat="1" ht="34.5">
      <c r="A12" s="1350"/>
      <c r="B12" s="1239" t="s">
        <v>17</v>
      </c>
      <c r="C12" s="1239" t="s">
        <v>18</v>
      </c>
      <c r="D12" s="2090"/>
      <c r="E12" s="1349"/>
      <c r="F12" s="1239"/>
      <c r="G12" s="563" t="s">
        <v>3567</v>
      </c>
      <c r="H12" s="151" t="s">
        <v>997</v>
      </c>
      <c r="I12" s="151" t="s">
        <v>3284</v>
      </c>
      <c r="J12" s="152" t="s">
        <v>998</v>
      </c>
      <c r="K12" s="152" t="s">
        <v>3285</v>
      </c>
      <c r="L12" s="152" t="s">
        <v>960</v>
      </c>
      <c r="M12" s="152" t="s">
        <v>961</v>
      </c>
      <c r="N12" s="152" t="s">
        <v>22</v>
      </c>
      <c r="O12" s="152" t="s">
        <v>501</v>
      </c>
      <c r="P12" s="153" t="s">
        <v>1933</v>
      </c>
      <c r="Q12" s="152" t="s">
        <v>872</v>
      </c>
      <c r="R12" s="564" t="s">
        <v>434</v>
      </c>
      <c r="S12" s="565" t="s">
        <v>437</v>
      </c>
      <c r="T12" s="565" t="s">
        <v>3358</v>
      </c>
      <c r="U12" s="566" t="s">
        <v>1249</v>
      </c>
      <c r="V12" s="566" t="s">
        <v>3359</v>
      </c>
      <c r="W12" s="566" t="s">
        <v>440</v>
      </c>
      <c r="X12" s="566" t="s">
        <v>447</v>
      </c>
      <c r="Y12" s="567" t="s">
        <v>449</v>
      </c>
      <c r="Z12" s="567" t="s">
        <v>442</v>
      </c>
      <c r="AA12" s="567" t="s">
        <v>443</v>
      </c>
      <c r="AB12" s="567" t="s">
        <v>428</v>
      </c>
      <c r="AC12" s="567" t="s">
        <v>3360</v>
      </c>
      <c r="AD12" s="566" t="s">
        <v>2560</v>
      </c>
      <c r="AE12" s="566" t="s">
        <v>2561</v>
      </c>
      <c r="AF12" s="566" t="s">
        <v>2562</v>
      </c>
      <c r="AG12" s="566" t="s">
        <v>2563</v>
      </c>
      <c r="AH12" s="564" t="s">
        <v>872</v>
      </c>
      <c r="AI12" s="565" t="s">
        <v>1935</v>
      </c>
    </row>
    <row r="13" spans="1:35" s="569" customFormat="1">
      <c r="A13" s="1351" t="s">
        <v>2524</v>
      </c>
      <c r="B13" s="82"/>
      <c r="C13" s="82"/>
      <c r="D13" s="1352" t="s">
        <v>2167</v>
      </c>
      <c r="E13" s="1352" t="s">
        <v>2168</v>
      </c>
      <c r="F13" s="82" t="s">
        <v>2169</v>
      </c>
      <c r="G13" s="82"/>
      <c r="H13" s="82"/>
      <c r="I13" s="82">
        <v>0</v>
      </c>
      <c r="J13" s="82"/>
      <c r="K13" s="82"/>
      <c r="L13" s="82"/>
      <c r="M13" s="82"/>
      <c r="N13" s="82"/>
      <c r="O13" s="82"/>
      <c r="P13" s="82"/>
      <c r="Q13" s="82">
        <f>SUM(I13:P13)</f>
        <v>0</v>
      </c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</row>
    <row r="14" spans="1:35" s="569" customFormat="1">
      <c r="A14" s="82" t="s">
        <v>2170</v>
      </c>
      <c r="B14" s="82" t="s">
        <v>2171</v>
      </c>
      <c r="C14" s="82" t="s">
        <v>2172</v>
      </c>
      <c r="D14" s="1352"/>
      <c r="E14" s="1352" t="s">
        <v>2173</v>
      </c>
      <c r="F14" s="82" t="s">
        <v>2174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>
        <f t="shared" ref="Q14:Q50" si="0">SUM(I14:P14)</f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s="569" customFormat="1">
      <c r="A15" s="82" t="s">
        <v>2175</v>
      </c>
      <c r="B15" s="82" t="s">
        <v>2176</v>
      </c>
      <c r="C15" s="82" t="s">
        <v>2177</v>
      </c>
      <c r="D15" s="1352"/>
      <c r="E15" s="1352" t="s">
        <v>2178</v>
      </c>
      <c r="F15" s="82" t="s">
        <v>2179</v>
      </c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569" customFormat="1">
      <c r="A16" s="82" t="s">
        <v>2180</v>
      </c>
      <c r="B16" s="82" t="s">
        <v>2181</v>
      </c>
      <c r="C16" s="82"/>
      <c r="D16" s="1352"/>
      <c r="E16" s="1352" t="s">
        <v>2182</v>
      </c>
      <c r="F16" s="82" t="s">
        <v>2027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569" customFormat="1">
      <c r="A17" s="82" t="s">
        <v>2183</v>
      </c>
      <c r="B17" s="82"/>
      <c r="C17" s="82"/>
      <c r="D17" s="1352"/>
      <c r="E17" s="1352" t="s">
        <v>2184</v>
      </c>
      <c r="F17" s="82" t="s">
        <v>2691</v>
      </c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569" customFormat="1">
      <c r="A18" s="82" t="s">
        <v>2185</v>
      </c>
      <c r="B18" s="82"/>
      <c r="C18" s="82"/>
      <c r="D18" s="1352"/>
      <c r="E18" s="1352" t="s">
        <v>2186</v>
      </c>
      <c r="F18" s="82"/>
      <c r="G18" s="82"/>
      <c r="H18" s="82"/>
      <c r="I18" s="82"/>
      <c r="J18" s="1353"/>
      <c r="K18" s="82"/>
      <c r="L18" s="82"/>
      <c r="M18" s="82"/>
      <c r="N18" s="82"/>
      <c r="O18" s="82"/>
      <c r="P18" s="82"/>
      <c r="Q18" s="82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s="569" customFormat="1">
      <c r="A19" s="82" t="s">
        <v>2187</v>
      </c>
      <c r="B19" s="82"/>
      <c r="C19" s="82"/>
      <c r="D19" s="1352"/>
      <c r="E19" s="1352" t="s">
        <v>2188</v>
      </c>
      <c r="F19" s="82"/>
      <c r="G19" s="82"/>
      <c r="H19" s="82"/>
      <c r="I19" s="82"/>
      <c r="J19" s="1353"/>
      <c r="K19" s="82"/>
      <c r="L19" s="82"/>
      <c r="M19" s="82"/>
      <c r="N19" s="82"/>
      <c r="O19" s="82"/>
      <c r="P19" s="82"/>
      <c r="Q19" s="82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s="569" customFormat="1">
      <c r="A20" s="82" t="s">
        <v>2189</v>
      </c>
      <c r="B20" s="82"/>
      <c r="C20" s="82"/>
      <c r="D20" s="1352"/>
      <c r="E20" s="1352" t="s">
        <v>2190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s="569" customFormat="1">
      <c r="A21" s="82"/>
      <c r="B21" s="82"/>
      <c r="C21" s="82"/>
      <c r="D21" s="1352"/>
      <c r="E21" s="1352" t="s">
        <v>2191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s="569" customFormat="1">
      <c r="A22" s="82" t="s">
        <v>2192</v>
      </c>
      <c r="B22" s="82"/>
      <c r="C22" s="82"/>
      <c r="D22" s="1352" t="s">
        <v>2193</v>
      </c>
      <c r="E22" s="1352" t="s">
        <v>2194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s="569" customFormat="1">
      <c r="A23" s="82" t="s">
        <v>2195</v>
      </c>
      <c r="B23" s="82"/>
      <c r="C23" s="82"/>
      <c r="D23" s="1352"/>
      <c r="E23" s="1352" t="s">
        <v>2196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s="569" customFormat="1">
      <c r="A24" s="82" t="s">
        <v>2197</v>
      </c>
      <c r="B24" s="82"/>
      <c r="C24" s="82"/>
      <c r="D24" s="1352"/>
      <c r="E24" s="1352" t="s">
        <v>2198</v>
      </c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>
        <v>10500</v>
      </c>
      <c r="Q24" s="82">
        <f t="shared" si="0"/>
        <v>10500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569" customFormat="1" ht="18.75" customHeight="1">
      <c r="A25" s="82"/>
      <c r="B25" s="82"/>
      <c r="C25" s="82"/>
      <c r="D25" s="1352"/>
      <c r="E25" s="1352" t="s">
        <v>2199</v>
      </c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s="569" customFormat="1">
      <c r="A26" s="82"/>
      <c r="B26" s="82"/>
      <c r="C26" s="82"/>
      <c r="D26" s="1352"/>
      <c r="E26" s="1352" t="s">
        <v>2200</v>
      </c>
      <c r="F26" s="1354"/>
      <c r="G26" s="1354"/>
      <c r="H26" s="1354"/>
      <c r="I26" s="82"/>
      <c r="J26" s="82"/>
      <c r="K26" s="82"/>
      <c r="L26" s="82"/>
      <c r="M26" s="82"/>
      <c r="N26" s="82"/>
      <c r="O26" s="82"/>
      <c r="P26" s="82"/>
      <c r="Q26" s="82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>
      <c r="A27" s="1351" t="s">
        <v>2523</v>
      </c>
      <c r="B27" s="210" t="s">
        <v>2171</v>
      </c>
      <c r="C27" s="210" t="s">
        <v>2201</v>
      </c>
      <c r="D27" s="1352" t="s">
        <v>2167</v>
      </c>
      <c r="E27" s="1352" t="s">
        <v>2168</v>
      </c>
      <c r="F27" s="82" t="s">
        <v>2169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>
      <c r="A28" s="82" t="s">
        <v>2170</v>
      </c>
      <c r="B28" s="210" t="s">
        <v>2176</v>
      </c>
      <c r="C28" s="210" t="s">
        <v>2202</v>
      </c>
      <c r="D28" s="1352"/>
      <c r="E28" s="1352" t="s">
        <v>2173</v>
      </c>
      <c r="F28" s="82" t="s">
        <v>2174</v>
      </c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>
      <c r="A29" s="82" t="s">
        <v>2175</v>
      </c>
      <c r="B29" s="210" t="s">
        <v>2181</v>
      </c>
      <c r="C29" s="210" t="s">
        <v>2203</v>
      </c>
      <c r="D29" s="1352"/>
      <c r="E29" s="1352" t="s">
        <v>2178</v>
      </c>
      <c r="F29" s="82" t="s">
        <v>2179</v>
      </c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>
      <c r="A30" s="82" t="s">
        <v>2204</v>
      </c>
      <c r="B30" s="82"/>
      <c r="C30" s="82"/>
      <c r="D30" s="1352"/>
      <c r="E30" s="1352" t="s">
        <v>2182</v>
      </c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>
      <c r="A31" s="82" t="s">
        <v>2205</v>
      </c>
      <c r="B31" s="82"/>
      <c r="C31" s="82"/>
      <c r="D31" s="1352"/>
      <c r="E31" s="1352" t="s">
        <v>2184</v>
      </c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>
      <c r="A32" s="82" t="s">
        <v>2187</v>
      </c>
      <c r="B32" s="82"/>
      <c r="C32" s="82"/>
      <c r="D32" s="1352"/>
      <c r="E32" s="1352" t="s">
        <v>2186</v>
      </c>
      <c r="F32" s="82"/>
      <c r="G32" s="82"/>
      <c r="H32" s="82"/>
      <c r="I32" s="82"/>
      <c r="J32" s="1353"/>
      <c r="K32" s="82"/>
      <c r="L32" s="82"/>
      <c r="M32" s="82"/>
      <c r="N32" s="82"/>
      <c r="O32" s="82"/>
      <c r="P32" s="82"/>
      <c r="Q32" s="82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>
      <c r="A33" s="82" t="s">
        <v>2189</v>
      </c>
      <c r="B33" s="82"/>
      <c r="C33" s="82"/>
      <c r="D33" s="1352"/>
      <c r="E33" s="1352" t="s">
        <v>2206</v>
      </c>
      <c r="F33" s="82"/>
      <c r="G33" s="82"/>
      <c r="H33" s="82"/>
      <c r="I33" s="82"/>
      <c r="J33" s="1353"/>
      <c r="K33" s="82"/>
      <c r="L33" s="82"/>
      <c r="M33" s="82"/>
      <c r="N33" s="82"/>
      <c r="O33" s="82"/>
      <c r="P33" s="82"/>
      <c r="Q33" s="82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>
      <c r="A34" s="82"/>
      <c r="B34" s="82"/>
      <c r="C34" s="82"/>
      <c r="D34" s="1352"/>
      <c r="E34" s="1352" t="s">
        <v>2207</v>
      </c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571"/>
      <c r="AE34" s="571"/>
      <c r="AF34" s="571"/>
      <c r="AG34" s="571"/>
      <c r="AH34" s="571">
        <f>SUM(AH15:AH33)</f>
        <v>0</v>
      </c>
      <c r="AI34" s="571"/>
    </row>
    <row r="35" spans="1:35">
      <c r="A35" s="82"/>
      <c r="B35" s="82"/>
      <c r="C35" s="82"/>
      <c r="D35" s="1352"/>
      <c r="E35" s="1355" t="s">
        <v>2191</v>
      </c>
      <c r="F35" s="1355" t="s">
        <v>2199</v>
      </c>
      <c r="G35" s="1355"/>
      <c r="H35" s="1355"/>
      <c r="I35" s="803" t="s">
        <v>2613</v>
      </c>
      <c r="J35" s="82"/>
      <c r="K35" s="82"/>
      <c r="L35" s="82"/>
      <c r="M35" s="82"/>
      <c r="N35" s="82"/>
      <c r="O35" s="82"/>
      <c r="P35" s="82"/>
      <c r="Q35" s="82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3"/>
      <c r="AE35" s="573"/>
      <c r="AF35" s="573"/>
      <c r="AG35" s="573"/>
      <c r="AH35" s="573"/>
      <c r="AI35" s="573"/>
    </row>
    <row r="36" spans="1:35">
      <c r="A36" s="82" t="s">
        <v>2192</v>
      </c>
      <c r="B36" s="82"/>
      <c r="C36" s="82"/>
      <c r="D36" s="1352" t="s">
        <v>2193</v>
      </c>
      <c r="E36" s="1355" t="s">
        <v>2194</v>
      </c>
      <c r="F36" s="1355" t="s">
        <v>2200</v>
      </c>
      <c r="G36" s="1355"/>
      <c r="H36" s="1355"/>
      <c r="I36" s="82"/>
      <c r="J36" s="82"/>
      <c r="K36" s="82"/>
      <c r="L36" s="82"/>
      <c r="M36" s="82"/>
      <c r="N36" s="82"/>
      <c r="O36" s="82"/>
      <c r="P36" s="82"/>
      <c r="Q36" s="82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>
      <c r="A37" s="82" t="s">
        <v>2195</v>
      </c>
      <c r="B37" s="82"/>
      <c r="C37" s="82"/>
      <c r="D37" s="1352"/>
      <c r="E37" s="1355" t="s">
        <v>2196</v>
      </c>
      <c r="F37" s="1355" t="s">
        <v>2198</v>
      </c>
      <c r="G37" s="1355"/>
      <c r="H37" s="1355"/>
      <c r="I37" s="82"/>
      <c r="J37" s="82"/>
      <c r="K37" s="82"/>
      <c r="L37" s="82"/>
      <c r="M37" s="82"/>
      <c r="N37" s="82"/>
      <c r="O37" s="82"/>
      <c r="P37" s="82"/>
      <c r="Q37" s="82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>
      <c r="A38" s="82" t="s">
        <v>2197</v>
      </c>
      <c r="B38" s="82"/>
      <c r="C38" s="82"/>
      <c r="D38" s="1352"/>
      <c r="E38" s="6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>
      <c r="A39" s="82"/>
      <c r="B39" s="82"/>
      <c r="C39" s="82"/>
      <c r="D39" s="1352"/>
      <c r="E39" s="135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78"/>
      <c r="AE39" s="78"/>
      <c r="AF39" s="78"/>
      <c r="AG39" s="78"/>
      <c r="AH39" s="78"/>
      <c r="AI39" s="78"/>
    </row>
    <row r="40" spans="1:35" ht="34.5">
      <c r="A40" s="1356" t="s">
        <v>2525</v>
      </c>
      <c r="B40" s="210" t="s">
        <v>2208</v>
      </c>
      <c r="C40" s="210"/>
      <c r="D40" s="1352"/>
      <c r="E40" s="1352" t="s">
        <v>2209</v>
      </c>
      <c r="F40" s="82" t="s">
        <v>2169</v>
      </c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223"/>
      <c r="AE40" s="223"/>
      <c r="AF40" s="223"/>
      <c r="AG40" s="223"/>
      <c r="AH40" s="223"/>
      <c r="AI40" s="223"/>
    </row>
    <row r="41" spans="1:35">
      <c r="A41" s="82" t="s">
        <v>2170</v>
      </c>
      <c r="B41" s="210" t="s">
        <v>2210</v>
      </c>
      <c r="C41" s="210"/>
      <c r="D41" s="1352"/>
      <c r="E41" s="1352" t="s">
        <v>2211</v>
      </c>
      <c r="F41" s="82" t="s">
        <v>2174</v>
      </c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>
        <f t="shared" si="0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>
      <c r="A42" s="82" t="s">
        <v>2212</v>
      </c>
      <c r="B42" s="210"/>
      <c r="C42" s="210"/>
      <c r="D42" s="1352" t="s">
        <v>2167</v>
      </c>
      <c r="E42" s="1352" t="s">
        <v>2206</v>
      </c>
      <c r="F42" s="82" t="s">
        <v>2179</v>
      </c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>
      <c r="A43" s="82" t="s">
        <v>2213</v>
      </c>
      <c r="B43" s="82" t="s">
        <v>2214</v>
      </c>
      <c r="C43" s="82"/>
      <c r="D43" s="1352"/>
      <c r="E43" s="1352" t="s">
        <v>2215</v>
      </c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>
      <c r="A44" s="82" t="s">
        <v>2216</v>
      </c>
      <c r="B44" s="82"/>
      <c r="C44" s="82"/>
      <c r="D44" s="1352"/>
      <c r="E44" s="135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>
      <c r="A45" s="82" t="s">
        <v>2217</v>
      </c>
      <c r="B45" s="82"/>
      <c r="C45" s="82"/>
      <c r="D45" s="1352"/>
      <c r="E45" s="1352"/>
      <c r="F45" s="82"/>
      <c r="G45" s="82"/>
      <c r="H45" s="82"/>
      <c r="I45" s="82"/>
      <c r="J45" s="1353"/>
      <c r="K45" s="82"/>
      <c r="L45" s="82"/>
      <c r="M45" s="82"/>
      <c r="N45" s="82"/>
      <c r="O45" s="82"/>
      <c r="P45" s="82"/>
      <c r="Q45" s="82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>
      <c r="A46" s="82" t="s">
        <v>2218</v>
      </c>
      <c r="B46" s="82"/>
      <c r="C46" s="82"/>
      <c r="D46" s="1352"/>
      <c r="E46" s="135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>
      <c r="A47" s="82" t="s">
        <v>2219</v>
      </c>
      <c r="B47" s="82"/>
      <c r="C47" s="82"/>
      <c r="D47" s="1352"/>
      <c r="E47" s="135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>
      <c r="A48" s="82" t="s">
        <v>2220</v>
      </c>
      <c r="B48" s="82"/>
      <c r="C48" s="82"/>
      <c r="D48" s="1352" t="s">
        <v>2193</v>
      </c>
      <c r="E48" s="135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9" hidden="1" customHeight="1">
      <c r="A49" s="82"/>
      <c r="B49" s="82"/>
      <c r="C49" s="82"/>
      <c r="D49" s="1352"/>
      <c r="E49" s="135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>
      <c r="A50" s="2089" t="s">
        <v>934</v>
      </c>
      <c r="B50" s="2089"/>
      <c r="C50" s="2089"/>
      <c r="D50" s="2089"/>
      <c r="E50" s="1357">
        <f>Q50</f>
        <v>10500</v>
      </c>
      <c r="F50" s="604"/>
      <c r="G50" s="604"/>
      <c r="H50" s="604"/>
      <c r="I50" s="1358">
        <f>SUM(I13:I49)</f>
        <v>0</v>
      </c>
      <c r="J50" s="1358">
        <f t="shared" ref="J50:P50" si="1">SUM(J13:J49)</f>
        <v>0</v>
      </c>
      <c r="K50" s="1358">
        <f t="shared" si="1"/>
        <v>0</v>
      </c>
      <c r="L50" s="1358">
        <f t="shared" si="1"/>
        <v>0</v>
      </c>
      <c r="M50" s="1358">
        <f t="shared" si="1"/>
        <v>0</v>
      </c>
      <c r="N50" s="1358">
        <f t="shared" si="1"/>
        <v>0</v>
      </c>
      <c r="O50" s="1358">
        <f t="shared" si="1"/>
        <v>0</v>
      </c>
      <c r="P50" s="1358">
        <f t="shared" si="1"/>
        <v>10500</v>
      </c>
      <c r="Q50" s="82">
        <f t="shared" si="0"/>
        <v>10500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9" customHeight="1"/>
    <row r="52" spans="1:35" s="62" customFormat="1">
      <c r="A52" s="582" t="s">
        <v>818</v>
      </c>
      <c r="B52" s="348" t="s">
        <v>779</v>
      </c>
      <c r="C52" s="348"/>
      <c r="D52" s="348" t="s">
        <v>779</v>
      </c>
      <c r="E52" s="348"/>
      <c r="F52" s="1952"/>
      <c r="G52" s="1952"/>
      <c r="H52" s="1952"/>
      <c r="I52" s="348" t="s">
        <v>780</v>
      </c>
      <c r="J52" s="582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380"/>
      <c r="AE52" s="380"/>
      <c r="AF52" s="380"/>
      <c r="AG52" s="380"/>
      <c r="AH52" s="380"/>
      <c r="AI52" s="380"/>
    </row>
    <row r="53" spans="1:35" s="62" customFormat="1">
      <c r="A53" s="1147" t="s">
        <v>2221</v>
      </c>
      <c r="B53" s="349"/>
      <c r="C53" s="349"/>
      <c r="D53" s="349"/>
      <c r="E53" s="583" t="s">
        <v>3357</v>
      </c>
      <c r="F53" s="349"/>
      <c r="G53" s="583"/>
      <c r="J53" s="348" t="s">
        <v>3354</v>
      </c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380"/>
      <c r="AE53" s="380"/>
      <c r="AF53" s="380"/>
      <c r="AG53" s="380"/>
      <c r="AH53" s="380"/>
      <c r="AI53" s="380"/>
    </row>
    <row r="54" spans="1:35" s="62" customFormat="1">
      <c r="A54" s="1361" t="s">
        <v>2222</v>
      </c>
      <c r="B54" s="349"/>
      <c r="C54" s="349"/>
      <c r="D54" s="349"/>
      <c r="E54" s="348" t="s">
        <v>3353</v>
      </c>
      <c r="F54" s="349"/>
      <c r="G54" s="348"/>
      <c r="J54" s="348" t="s">
        <v>2566</v>
      </c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380"/>
      <c r="AE54" s="380"/>
      <c r="AF54" s="380"/>
      <c r="AG54" s="380"/>
      <c r="AH54" s="380"/>
      <c r="AI54" s="380"/>
    </row>
    <row r="55" spans="1:35" s="143" customFormat="1" ht="15.75" customHeight="1">
      <c r="C55" s="584"/>
      <c r="E55" s="585" t="s">
        <v>3356</v>
      </c>
      <c r="G55" s="585"/>
      <c r="I55" s="584"/>
      <c r="J55" s="585" t="s">
        <v>3355</v>
      </c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380"/>
      <c r="AE55" s="380"/>
      <c r="AF55" s="380"/>
      <c r="AG55" s="380"/>
      <c r="AH55" s="380"/>
      <c r="AI55" s="380"/>
    </row>
    <row r="56" spans="1:35" s="256" customFormat="1">
      <c r="E56" s="1328"/>
      <c r="AD56" s="380"/>
      <c r="AE56" s="380"/>
      <c r="AF56" s="380"/>
      <c r="AG56" s="380"/>
      <c r="AH56" s="380"/>
      <c r="AI56" s="380"/>
    </row>
  </sheetData>
  <mergeCells count="7">
    <mergeCell ref="F52:H52"/>
    <mergeCell ref="G11:Q11"/>
    <mergeCell ref="R11:AC11"/>
    <mergeCell ref="A1:Q1"/>
    <mergeCell ref="A50:D50"/>
    <mergeCell ref="B11:C11"/>
    <mergeCell ref="D11:D12"/>
  </mergeCells>
  <pageMargins left="0.6875" right="0.23622047244094491" top="0.47244094488188981" bottom="0.31496062992125984" header="0.31496062992125984" footer="0.31496062992125984"/>
  <pageSetup paperSize="9" orientation="landscape" horizontalDpi="4294967293" verticalDpi="36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FFC000"/>
  </sheetPr>
  <dimension ref="A1:AJ127"/>
  <sheetViews>
    <sheetView view="pageLayout" zoomScaleNormal="130" workbookViewId="0">
      <selection activeCell="A15" sqref="A15:XFD108"/>
    </sheetView>
  </sheetViews>
  <sheetFormatPr defaultRowHeight="15.75" customHeight="1"/>
  <cols>
    <col min="1" max="1" width="41.125" style="129" customWidth="1"/>
    <col min="2" max="3" width="22.375" style="129" hidden="1" customWidth="1"/>
    <col min="4" max="4" width="11" style="129" customWidth="1"/>
    <col min="5" max="5" width="18.25" style="425" customWidth="1"/>
    <col min="6" max="6" width="7.875" style="129" hidden="1" customWidth="1"/>
    <col min="7" max="7" width="6.625" style="129" hidden="1" customWidth="1"/>
    <col min="8" max="8" width="5.625" style="1366" customWidth="1"/>
    <col min="9" max="9" width="4.25" style="129" customWidth="1"/>
    <col min="10" max="10" width="5.75" style="129" customWidth="1"/>
    <col min="11" max="11" width="4.25" style="129" customWidth="1"/>
    <col min="12" max="12" width="4.625" style="129" customWidth="1"/>
    <col min="13" max="14" width="4.25" style="129" customWidth="1"/>
    <col min="15" max="15" width="6.625" style="245" customWidth="1"/>
    <col min="16" max="16" width="4.625" style="129" customWidth="1"/>
    <col min="17" max="17" width="7" style="245" customWidth="1"/>
    <col min="18" max="18" width="7.75" style="245" customWidth="1"/>
    <col min="19" max="30" width="3.875" style="587" customWidth="1"/>
    <col min="31" max="34" width="16.375" style="380" customWidth="1"/>
    <col min="35" max="36" width="9" style="380"/>
    <col min="37" max="16384" width="9" style="129"/>
  </cols>
  <sheetData>
    <row r="1" spans="1:36" s="703" customFormat="1" ht="15.75" customHeight="1">
      <c r="A1" s="1938" t="s">
        <v>822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8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8"/>
      <c r="AF1" s="588"/>
      <c r="AG1" s="588"/>
      <c r="AH1" s="588"/>
      <c r="AI1" s="588"/>
      <c r="AJ1" s="588"/>
    </row>
    <row r="2" spans="1:36" s="703" customFormat="1" ht="15.75" customHeight="1">
      <c r="A2" s="1491" t="s">
        <v>0</v>
      </c>
      <c r="C2" s="240"/>
      <c r="D2" s="129" t="s">
        <v>1898</v>
      </c>
      <c r="E2" s="1492"/>
      <c r="F2" s="240"/>
      <c r="H2" s="1493"/>
      <c r="J2" s="1494"/>
      <c r="K2" s="1494"/>
      <c r="L2" s="1494"/>
      <c r="M2" s="1494"/>
      <c r="N2" s="1494"/>
      <c r="O2" s="1495"/>
      <c r="P2" s="1494"/>
      <c r="Q2" s="1495"/>
      <c r="R2" s="1495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7"/>
      <c r="AE2" s="588"/>
      <c r="AF2" s="588"/>
      <c r="AG2" s="588"/>
      <c r="AH2" s="588"/>
      <c r="AI2" s="588"/>
      <c r="AJ2" s="588"/>
    </row>
    <row r="3" spans="1:36" s="703" customFormat="1" ht="15.75" customHeight="1">
      <c r="A3" s="1491" t="s">
        <v>2</v>
      </c>
      <c r="C3" s="241"/>
      <c r="D3" s="129" t="s">
        <v>306</v>
      </c>
      <c r="E3" s="1496"/>
      <c r="F3" s="241"/>
      <c r="H3" s="1493"/>
      <c r="J3" s="812"/>
      <c r="K3" s="812"/>
      <c r="L3" s="812"/>
      <c r="M3" s="812"/>
      <c r="N3" s="812"/>
      <c r="O3" s="1495"/>
      <c r="P3" s="812"/>
      <c r="Q3" s="1495"/>
      <c r="R3" s="149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7"/>
      <c r="AE3" s="588"/>
      <c r="AF3" s="588"/>
      <c r="AG3" s="588"/>
      <c r="AH3" s="588"/>
      <c r="AI3" s="588"/>
      <c r="AJ3" s="588"/>
    </row>
    <row r="4" spans="1:36" s="703" customFormat="1" ht="15.75" customHeight="1">
      <c r="A4" s="1491" t="s">
        <v>824</v>
      </c>
      <c r="C4" s="1498"/>
      <c r="D4" s="129" t="s">
        <v>1459</v>
      </c>
      <c r="E4" s="1498"/>
      <c r="F4" s="1498"/>
      <c r="H4" s="1493"/>
      <c r="L4" s="129"/>
      <c r="M4" s="129"/>
      <c r="N4" s="129"/>
      <c r="O4" s="245"/>
      <c r="P4" s="129"/>
      <c r="Q4" s="245"/>
      <c r="R4" s="149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7"/>
      <c r="AE4" s="588"/>
      <c r="AF4" s="588"/>
      <c r="AG4" s="588"/>
      <c r="AH4" s="588"/>
      <c r="AI4" s="588"/>
      <c r="AJ4" s="588"/>
    </row>
    <row r="5" spans="1:36" s="703" customFormat="1" ht="15.75" customHeight="1">
      <c r="A5" s="1491" t="s">
        <v>7</v>
      </c>
      <c r="C5" s="241"/>
      <c r="D5" s="129" t="s">
        <v>1900</v>
      </c>
      <c r="E5" s="1496"/>
      <c r="F5" s="241"/>
      <c r="H5" s="1493"/>
      <c r="L5" s="129"/>
      <c r="M5" s="129"/>
      <c r="N5" s="129"/>
      <c r="O5" s="1499"/>
      <c r="P5" s="129"/>
      <c r="Q5" s="245"/>
      <c r="R5" s="149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380"/>
      <c r="AF5" s="380"/>
      <c r="AG5" s="380"/>
      <c r="AH5" s="380"/>
      <c r="AI5" s="380"/>
      <c r="AJ5" s="380"/>
    </row>
    <row r="6" spans="1:36" s="703" customFormat="1" ht="15.75" customHeight="1">
      <c r="A6" s="1500" t="s">
        <v>9</v>
      </c>
      <c r="C6" s="129"/>
      <c r="D6" s="590" t="s">
        <v>17</v>
      </c>
      <c r="E6" s="243" t="s">
        <v>1906</v>
      </c>
      <c r="F6" s="1501"/>
      <c r="H6" s="1493"/>
      <c r="M6" s="129"/>
      <c r="N6" s="129"/>
      <c r="O6" s="1499"/>
      <c r="P6" s="129"/>
      <c r="Q6" s="245"/>
      <c r="R6" s="149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380"/>
      <c r="AF6" s="380"/>
      <c r="AG6" s="380"/>
      <c r="AH6" s="380"/>
      <c r="AI6" s="380"/>
      <c r="AJ6" s="380"/>
    </row>
    <row r="7" spans="1:36" s="703" customFormat="1" ht="15.75" customHeight="1">
      <c r="A7" s="1500"/>
      <c r="C7" s="129"/>
      <c r="E7" s="243" t="s">
        <v>2023</v>
      </c>
      <c r="F7" s="1501"/>
      <c r="H7" s="1493"/>
      <c r="M7" s="129"/>
      <c r="N7" s="129"/>
      <c r="O7" s="1499"/>
      <c r="P7" s="129"/>
      <c r="Q7" s="245"/>
      <c r="R7" s="149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380"/>
      <c r="AF7" s="380"/>
      <c r="AG7" s="380"/>
      <c r="AH7" s="380"/>
      <c r="AI7" s="380"/>
      <c r="AJ7" s="380"/>
    </row>
    <row r="8" spans="1:36" s="703" customFormat="1" ht="15.75" customHeight="1">
      <c r="A8" s="1500"/>
      <c r="C8" s="129"/>
      <c r="E8" s="243" t="s">
        <v>2022</v>
      </c>
      <c r="F8" s="1501"/>
      <c r="H8" s="1493"/>
      <c r="M8" s="129"/>
      <c r="N8" s="129"/>
      <c r="O8" s="1499"/>
      <c r="P8" s="129"/>
      <c r="Q8" s="245"/>
      <c r="R8" s="1497"/>
      <c r="S8" s="587"/>
      <c r="T8" s="587"/>
      <c r="U8" s="587"/>
      <c r="V8" s="587"/>
      <c r="W8" s="587"/>
      <c r="X8" s="587"/>
      <c r="Y8" s="587"/>
      <c r="Z8" s="587"/>
      <c r="AA8" s="587"/>
      <c r="AB8" s="587"/>
      <c r="AC8" s="587"/>
      <c r="AD8" s="587"/>
      <c r="AE8" s="380"/>
      <c r="AF8" s="380"/>
      <c r="AG8" s="380"/>
      <c r="AH8" s="380"/>
      <c r="AI8" s="380"/>
      <c r="AJ8" s="380"/>
    </row>
    <row r="9" spans="1:36" s="703" customFormat="1" ht="15.75" customHeight="1">
      <c r="A9" s="1500"/>
      <c r="C9" s="129"/>
      <c r="D9" s="590" t="s">
        <v>18</v>
      </c>
      <c r="E9" s="243" t="s">
        <v>1906</v>
      </c>
      <c r="F9" s="1501"/>
      <c r="H9" s="1493"/>
      <c r="M9" s="129"/>
      <c r="N9" s="129"/>
      <c r="O9" s="1499"/>
      <c r="P9" s="129"/>
      <c r="Q9" s="245"/>
      <c r="R9" s="149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587"/>
      <c r="AE9" s="380"/>
      <c r="AF9" s="380"/>
      <c r="AG9" s="380"/>
      <c r="AH9" s="380"/>
      <c r="AI9" s="380"/>
      <c r="AJ9" s="380"/>
    </row>
    <row r="10" spans="1:36" s="703" customFormat="1" ht="15.75" customHeight="1">
      <c r="A10" s="1500"/>
      <c r="C10" s="129"/>
      <c r="E10" s="594" t="s">
        <v>2534</v>
      </c>
      <c r="F10" s="1501"/>
      <c r="H10" s="1493"/>
      <c r="M10" s="129"/>
      <c r="N10" s="129"/>
      <c r="O10" s="1499"/>
      <c r="P10" s="129"/>
      <c r="Q10" s="245"/>
      <c r="R10" s="149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587"/>
      <c r="AE10" s="380"/>
      <c r="AF10" s="380"/>
      <c r="AG10" s="380"/>
      <c r="AH10" s="380"/>
      <c r="AI10" s="380"/>
      <c r="AJ10" s="380"/>
    </row>
    <row r="11" spans="1:36" s="703" customFormat="1" ht="15.75" customHeight="1">
      <c r="A11" s="1500"/>
      <c r="C11" s="129"/>
      <c r="E11" s="243" t="s">
        <v>1904</v>
      </c>
      <c r="F11" s="243" t="s">
        <v>1905</v>
      </c>
      <c r="H11" s="1493"/>
      <c r="M11" s="129"/>
      <c r="N11" s="129"/>
      <c r="O11" s="245"/>
      <c r="P11" s="129"/>
      <c r="Q11" s="245"/>
      <c r="R11" s="149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  <c r="AC11" s="587"/>
      <c r="AD11" s="587"/>
      <c r="AE11" s="380"/>
      <c r="AF11" s="380"/>
      <c r="AG11" s="380"/>
      <c r="AH11" s="380"/>
      <c r="AI11" s="380"/>
      <c r="AJ11" s="380"/>
    </row>
    <row r="12" spans="1:36" s="703" customFormat="1" ht="15.75" customHeight="1">
      <c r="A12" s="862" t="s">
        <v>11</v>
      </c>
      <c r="D12" s="341" t="s">
        <v>2003</v>
      </c>
      <c r="E12" s="415"/>
      <c r="F12" s="704"/>
      <c r="H12" s="1493"/>
      <c r="M12" s="129"/>
      <c r="N12" s="129"/>
      <c r="O12" s="245"/>
      <c r="P12" s="129"/>
      <c r="Q12" s="245"/>
      <c r="R12" s="1497"/>
    </row>
    <row r="13" spans="1:36" s="703" customFormat="1" ht="15.75" customHeight="1">
      <c r="A13" s="2094" t="s">
        <v>12</v>
      </c>
      <c r="B13" s="1323" t="s">
        <v>13</v>
      </c>
      <c r="C13" s="1323"/>
      <c r="D13" s="2092" t="s">
        <v>14</v>
      </c>
      <c r="E13" s="2096" t="s">
        <v>15</v>
      </c>
      <c r="F13" s="1323" t="s">
        <v>16</v>
      </c>
      <c r="G13" s="1502"/>
      <c r="H13" s="1949" t="s">
        <v>959</v>
      </c>
      <c r="I13" s="1950"/>
      <c r="J13" s="1950"/>
      <c r="K13" s="1950"/>
      <c r="L13" s="1950"/>
      <c r="M13" s="1950"/>
      <c r="N13" s="1950"/>
      <c r="O13" s="1950"/>
      <c r="P13" s="1950"/>
      <c r="Q13" s="1950"/>
      <c r="R13" s="1951"/>
      <c r="S13" s="1935" t="s">
        <v>3361</v>
      </c>
      <c r="T13" s="1935"/>
      <c r="U13" s="1935"/>
      <c r="V13" s="1935"/>
      <c r="W13" s="1935"/>
      <c r="X13" s="1935"/>
      <c r="Y13" s="1935"/>
      <c r="Z13" s="1935"/>
      <c r="AA13" s="1935"/>
      <c r="AB13" s="1935"/>
      <c r="AC13" s="1935"/>
      <c r="AD13" s="1935"/>
      <c r="AE13" s="1936" t="s">
        <v>1934</v>
      </c>
      <c r="AF13" s="1936"/>
      <c r="AG13" s="1936"/>
      <c r="AH13" s="1936"/>
      <c r="AI13" s="1936"/>
      <c r="AJ13" s="1936"/>
    </row>
    <row r="14" spans="1:36" s="1435" customFormat="1" ht="15.75" customHeight="1">
      <c r="A14" s="2095"/>
      <c r="B14" s="1440" t="s">
        <v>2558</v>
      </c>
      <c r="C14" s="1440" t="s">
        <v>2105</v>
      </c>
      <c r="D14" s="2093"/>
      <c r="E14" s="2097"/>
      <c r="G14" s="604"/>
      <c r="H14" s="600" t="s">
        <v>3567</v>
      </c>
      <c r="I14" s="386" t="s">
        <v>997</v>
      </c>
      <c r="J14" s="386" t="s">
        <v>3284</v>
      </c>
      <c r="K14" s="387" t="s">
        <v>998</v>
      </c>
      <c r="L14" s="387" t="s">
        <v>3285</v>
      </c>
      <c r="M14" s="387" t="s">
        <v>960</v>
      </c>
      <c r="N14" s="387" t="s">
        <v>961</v>
      </c>
      <c r="O14" s="387" t="s">
        <v>22</v>
      </c>
      <c r="P14" s="387" t="s">
        <v>501</v>
      </c>
      <c r="Q14" s="388" t="s">
        <v>1933</v>
      </c>
      <c r="R14" s="387" t="s">
        <v>872</v>
      </c>
      <c r="S14" s="1440" t="s">
        <v>434</v>
      </c>
      <c r="T14" s="565" t="s">
        <v>437</v>
      </c>
      <c r="U14" s="565" t="s">
        <v>3358</v>
      </c>
      <c r="V14" s="565" t="s">
        <v>1249</v>
      </c>
      <c r="W14" s="565" t="s">
        <v>3359</v>
      </c>
      <c r="X14" s="565" t="s">
        <v>440</v>
      </c>
      <c r="Y14" s="565" t="s">
        <v>447</v>
      </c>
      <c r="Z14" s="602" t="s">
        <v>449</v>
      </c>
      <c r="AA14" s="602" t="s">
        <v>442</v>
      </c>
      <c r="AB14" s="602" t="s">
        <v>443</v>
      </c>
      <c r="AC14" s="602" t="s">
        <v>428</v>
      </c>
      <c r="AD14" s="602" t="s">
        <v>3360</v>
      </c>
      <c r="AE14" s="565" t="s">
        <v>2560</v>
      </c>
      <c r="AF14" s="565" t="s">
        <v>2561</v>
      </c>
      <c r="AG14" s="565" t="s">
        <v>2562</v>
      </c>
      <c r="AH14" s="565" t="s">
        <v>2563</v>
      </c>
      <c r="AI14" s="1440" t="s">
        <v>872</v>
      </c>
      <c r="AJ14" s="565" t="s">
        <v>1935</v>
      </c>
    </row>
    <row r="15" spans="1:36" s="661" customFormat="1" ht="15.75" customHeight="1">
      <c r="A15" s="1362" t="s">
        <v>3533</v>
      </c>
      <c r="B15" s="343"/>
      <c r="C15" s="343"/>
      <c r="D15" s="343"/>
      <c r="E15" s="416" t="s">
        <v>788</v>
      </c>
      <c r="G15" s="1363"/>
      <c r="H15" s="746"/>
      <c r="I15" s="1363"/>
      <c r="J15" s="604">
        <v>0</v>
      </c>
      <c r="K15" s="604"/>
      <c r="L15" s="604"/>
      <c r="M15" s="604"/>
      <c r="N15" s="604"/>
      <c r="O15" s="746"/>
      <c r="P15" s="604"/>
      <c r="Q15" s="604"/>
      <c r="R15" s="604">
        <f>SUM(H15:Q15)</f>
        <v>0</v>
      </c>
      <c r="S15" s="604"/>
      <c r="T15" s="604"/>
      <c r="U15" s="604"/>
      <c r="V15" s="604"/>
      <c r="W15" s="604"/>
      <c r="X15" s="604"/>
      <c r="Y15" s="604"/>
      <c r="Z15" s="604"/>
      <c r="AA15" s="604"/>
      <c r="AB15" s="604"/>
      <c r="AC15" s="604"/>
      <c r="AD15" s="604"/>
      <c r="AE15" s="604"/>
      <c r="AF15" s="604"/>
      <c r="AG15" s="604"/>
      <c r="AH15" s="604"/>
      <c r="AI15" s="604"/>
      <c r="AJ15" s="604"/>
    </row>
    <row r="16" spans="1:36" s="587" customFormat="1" ht="15.75" customHeight="1">
      <c r="A16" s="1364" t="s">
        <v>3542</v>
      </c>
      <c r="B16" s="671"/>
      <c r="C16" s="671" t="s">
        <v>3239</v>
      </c>
      <c r="D16" s="671" t="s">
        <v>3240</v>
      </c>
      <c r="E16" s="1320"/>
      <c r="G16" s="671" t="s">
        <v>3241</v>
      </c>
      <c r="H16" s="1503"/>
      <c r="I16" s="671"/>
      <c r="J16" s="603"/>
      <c r="K16" s="603"/>
      <c r="L16" s="603"/>
      <c r="M16" s="603"/>
      <c r="N16" s="603"/>
      <c r="O16" s="1503"/>
      <c r="P16" s="603"/>
      <c r="Q16" s="603"/>
      <c r="R16" s="604">
        <f t="shared" ref="R16:R80" si="0">SUM(H16:Q16)</f>
        <v>0</v>
      </c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4"/>
      <c r="AF16" s="604"/>
      <c r="AG16" s="604"/>
      <c r="AH16" s="604"/>
      <c r="AI16" s="604"/>
      <c r="AJ16" s="604"/>
    </row>
    <row r="17" spans="1:36" s="587" customFormat="1" ht="15.75" customHeight="1">
      <c r="A17" s="912" t="s">
        <v>3242</v>
      </c>
      <c r="B17" s="671"/>
      <c r="C17" s="671" t="s">
        <v>3243</v>
      </c>
      <c r="D17" s="671"/>
      <c r="E17" s="1320"/>
      <c r="G17" s="671"/>
      <c r="H17" s="1503"/>
      <c r="I17" s="671"/>
      <c r="J17" s="603"/>
      <c r="K17" s="603"/>
      <c r="L17" s="603"/>
      <c r="M17" s="603"/>
      <c r="N17" s="603"/>
      <c r="O17" s="1503"/>
      <c r="P17" s="603"/>
      <c r="Q17" s="603"/>
      <c r="R17" s="604">
        <f t="shared" si="0"/>
        <v>0</v>
      </c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  <c r="AJ17" s="603"/>
    </row>
    <row r="18" spans="1:36" s="587" customFormat="1" ht="15.75" customHeight="1">
      <c r="A18" s="881" t="s">
        <v>3123</v>
      </c>
      <c r="B18" s="671"/>
      <c r="C18" s="671"/>
      <c r="D18" s="671"/>
      <c r="E18" s="1320"/>
      <c r="G18" s="671"/>
      <c r="H18" s="1503"/>
      <c r="I18" s="671"/>
      <c r="J18" s="603"/>
      <c r="K18" s="603"/>
      <c r="L18" s="603"/>
      <c r="M18" s="603"/>
      <c r="N18" s="603"/>
      <c r="O18" s="1503"/>
      <c r="P18" s="603"/>
      <c r="Q18" s="603"/>
      <c r="R18" s="604">
        <f t="shared" si="0"/>
        <v>0</v>
      </c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  <c r="AJ18" s="603"/>
    </row>
    <row r="19" spans="1:36" s="587" customFormat="1" ht="15.75" customHeight="1">
      <c r="A19" s="881" t="s">
        <v>3125</v>
      </c>
      <c r="B19" s="671"/>
      <c r="C19" s="671"/>
      <c r="D19" s="603"/>
      <c r="E19" s="1320"/>
      <c r="G19" s="671"/>
      <c r="H19" s="1503"/>
      <c r="I19" s="671"/>
      <c r="J19" s="603"/>
      <c r="K19" s="603"/>
      <c r="L19" s="603"/>
      <c r="M19" s="603"/>
      <c r="N19" s="603"/>
      <c r="O19" s="1503"/>
      <c r="P19" s="603"/>
      <c r="Q19" s="603"/>
      <c r="R19" s="604">
        <f t="shared" si="0"/>
        <v>0</v>
      </c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  <c r="AJ19" s="603"/>
    </row>
    <row r="20" spans="1:36" s="587" customFormat="1" ht="15.75" customHeight="1">
      <c r="A20" s="881" t="s">
        <v>3126</v>
      </c>
      <c r="B20" s="671"/>
      <c r="C20" s="671"/>
      <c r="D20" s="603"/>
      <c r="E20" s="1320"/>
      <c r="G20" s="671"/>
      <c r="H20" s="1503"/>
      <c r="I20" s="671"/>
      <c r="J20" s="603"/>
      <c r="K20" s="603"/>
      <c r="L20" s="603"/>
      <c r="M20" s="603"/>
      <c r="N20" s="603"/>
      <c r="O20" s="1503"/>
      <c r="P20" s="603"/>
      <c r="Q20" s="603"/>
      <c r="R20" s="604">
        <f t="shared" si="0"/>
        <v>0</v>
      </c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  <c r="AJ20" s="603"/>
    </row>
    <row r="21" spans="1:36" s="587" customFormat="1" ht="15.75" customHeight="1">
      <c r="A21" s="1504" t="s">
        <v>3543</v>
      </c>
      <c r="B21" s="671"/>
      <c r="C21" s="671"/>
      <c r="D21" s="880">
        <v>20790</v>
      </c>
      <c r="E21" s="1320"/>
      <c r="G21" s="671"/>
      <c r="H21" s="1503"/>
      <c r="I21" s="671"/>
      <c r="J21" s="603"/>
      <c r="K21" s="603"/>
      <c r="L21" s="603"/>
      <c r="M21" s="603"/>
      <c r="N21" s="603"/>
      <c r="O21" s="1503"/>
      <c r="P21" s="603"/>
      <c r="Q21" s="603"/>
      <c r="R21" s="604">
        <f t="shared" si="0"/>
        <v>0</v>
      </c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  <c r="AJ21" s="603"/>
    </row>
    <row r="22" spans="1:36" s="587" customFormat="1" ht="15.75" customHeight="1">
      <c r="A22" s="1504" t="s">
        <v>3544</v>
      </c>
      <c r="B22" s="671" t="s">
        <v>3244</v>
      </c>
      <c r="C22" s="671"/>
      <c r="D22" s="880">
        <v>20790</v>
      </c>
      <c r="E22" s="1320"/>
      <c r="G22" s="671" t="s">
        <v>3241</v>
      </c>
      <c r="H22" s="1503"/>
      <c r="I22" s="671"/>
      <c r="J22" s="603"/>
      <c r="K22" s="603"/>
      <c r="L22" s="603"/>
      <c r="M22" s="603"/>
      <c r="N22" s="603"/>
      <c r="O22" s="1503"/>
      <c r="P22" s="603"/>
      <c r="Q22" s="603"/>
      <c r="R22" s="604">
        <f t="shared" si="0"/>
        <v>0</v>
      </c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  <c r="AJ22" s="603"/>
    </row>
    <row r="23" spans="1:36" s="587" customFormat="1" ht="15.75" customHeight="1">
      <c r="A23" s="1504" t="s">
        <v>3545</v>
      </c>
      <c r="B23" s="671"/>
      <c r="C23" s="671"/>
      <c r="D23" s="1505"/>
      <c r="E23" s="1320" t="s">
        <v>2910</v>
      </c>
      <c r="G23" s="671" t="s">
        <v>3241</v>
      </c>
      <c r="I23" s="671"/>
      <c r="J23" s="603"/>
      <c r="K23" s="603"/>
      <c r="L23" s="603"/>
      <c r="M23" s="603"/>
      <c r="N23" s="603"/>
      <c r="O23" s="1503">
        <v>4000</v>
      </c>
      <c r="P23" s="603"/>
      <c r="Q23" s="603"/>
      <c r="R23" s="604">
        <f t="shared" si="0"/>
        <v>4000</v>
      </c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  <c r="AJ23" s="603"/>
    </row>
    <row r="24" spans="1:36" s="587" customFormat="1" ht="15.75" customHeight="1">
      <c r="A24" s="881" t="s">
        <v>3135</v>
      </c>
      <c r="B24" s="671"/>
      <c r="C24" s="671"/>
      <c r="D24" s="880">
        <v>20941</v>
      </c>
      <c r="E24" s="1320" t="s">
        <v>3245</v>
      </c>
      <c r="G24" s="671"/>
      <c r="I24" s="671"/>
      <c r="J24" s="603"/>
      <c r="K24" s="603"/>
      <c r="L24" s="603"/>
      <c r="M24" s="603"/>
      <c r="N24" s="603"/>
      <c r="O24" s="1503"/>
      <c r="P24" s="603"/>
      <c r="Q24" s="603"/>
      <c r="R24" s="604">
        <f t="shared" si="0"/>
        <v>0</v>
      </c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</row>
    <row r="25" spans="1:36" s="587" customFormat="1" ht="15.75" customHeight="1">
      <c r="A25" s="881" t="s">
        <v>3140</v>
      </c>
      <c r="B25" s="671"/>
      <c r="C25" s="671"/>
      <c r="D25" s="880">
        <v>20760</v>
      </c>
      <c r="E25" s="1320" t="s">
        <v>3246</v>
      </c>
      <c r="G25" s="671"/>
      <c r="H25" s="1503">
        <v>4000</v>
      </c>
      <c r="I25" s="671"/>
      <c r="J25" s="603"/>
      <c r="K25" s="603"/>
      <c r="L25" s="603"/>
      <c r="M25" s="603"/>
      <c r="N25" s="603"/>
      <c r="P25" s="603"/>
      <c r="Q25" s="603"/>
      <c r="R25" s="604">
        <f t="shared" si="0"/>
        <v>4000</v>
      </c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603"/>
    </row>
    <row r="26" spans="1:36" s="452" customFormat="1" ht="15.75" customHeight="1">
      <c r="A26" s="881" t="s">
        <v>3147</v>
      </c>
      <c r="B26" s="300"/>
      <c r="C26" s="300"/>
      <c r="D26" s="671" t="s">
        <v>3240</v>
      </c>
      <c r="E26" s="1320"/>
      <c r="G26" s="300"/>
      <c r="H26" s="1503">
        <v>4000</v>
      </c>
      <c r="I26" s="300"/>
      <c r="J26" s="603"/>
      <c r="K26" s="603"/>
      <c r="L26" s="603"/>
      <c r="M26" s="603"/>
      <c r="N26" s="603"/>
      <c r="O26" s="1503"/>
      <c r="P26" s="603"/>
      <c r="Q26" s="603"/>
      <c r="R26" s="604">
        <f t="shared" si="0"/>
        <v>4000</v>
      </c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603"/>
    </row>
    <row r="27" spans="1:36" s="587" customFormat="1" ht="15.75" customHeight="1">
      <c r="A27" s="881" t="s">
        <v>3149</v>
      </c>
      <c r="B27" s="603"/>
      <c r="C27" s="603"/>
      <c r="D27" s="603"/>
      <c r="E27" s="1320"/>
      <c r="G27" s="671"/>
      <c r="H27" s="1503">
        <v>4000</v>
      </c>
      <c r="I27" s="671"/>
      <c r="J27" s="603"/>
      <c r="K27" s="603"/>
      <c r="L27" s="603"/>
      <c r="M27" s="603"/>
      <c r="N27" s="603"/>
      <c r="O27" s="1503"/>
      <c r="P27" s="603"/>
      <c r="Q27" s="603"/>
      <c r="R27" s="604">
        <f t="shared" si="0"/>
        <v>4000</v>
      </c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4"/>
      <c r="AF27" s="604"/>
      <c r="AG27" s="604"/>
      <c r="AH27" s="604"/>
      <c r="AI27" s="604"/>
      <c r="AJ27" s="604"/>
    </row>
    <row r="28" spans="1:36" s="587" customFormat="1" ht="15.75" customHeight="1">
      <c r="A28" s="1504" t="s">
        <v>3546</v>
      </c>
      <c r="B28" s="603"/>
      <c r="C28" s="603"/>
      <c r="D28" s="671" t="s">
        <v>3240</v>
      </c>
      <c r="E28" s="1320"/>
      <c r="G28" s="671"/>
      <c r="H28" s="1503"/>
      <c r="I28" s="671"/>
      <c r="J28" s="603"/>
      <c r="K28" s="603"/>
      <c r="L28" s="603"/>
      <c r="M28" s="603"/>
      <c r="N28" s="603"/>
      <c r="O28" s="1503"/>
      <c r="P28" s="603"/>
      <c r="Q28" s="603"/>
      <c r="R28" s="604">
        <f t="shared" si="0"/>
        <v>0</v>
      </c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  <c r="AJ28" s="603"/>
    </row>
    <row r="29" spans="1:36" s="587" customFormat="1" ht="15.75" customHeight="1">
      <c r="A29" s="1506" t="s">
        <v>3154</v>
      </c>
      <c r="B29" s="603"/>
      <c r="C29" s="603"/>
      <c r="D29" s="603"/>
      <c r="E29" s="1507"/>
      <c r="G29" s="671"/>
      <c r="H29" s="1508"/>
      <c r="I29" s="671"/>
      <c r="J29" s="603"/>
      <c r="K29" s="603"/>
      <c r="L29" s="603"/>
      <c r="M29" s="603"/>
      <c r="N29" s="603"/>
      <c r="O29" s="1508"/>
      <c r="P29" s="603"/>
      <c r="Q29" s="603"/>
      <c r="R29" s="604">
        <f t="shared" si="0"/>
        <v>0</v>
      </c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  <c r="AJ29" s="603"/>
    </row>
    <row r="30" spans="1:36" s="587" customFormat="1" ht="15.75" customHeight="1">
      <c r="A30" s="1504" t="s">
        <v>3547</v>
      </c>
      <c r="B30" s="603"/>
      <c r="C30" s="603"/>
      <c r="D30" s="671" t="s">
        <v>3240</v>
      </c>
      <c r="E30" s="1320"/>
      <c r="G30" s="671"/>
      <c r="H30" s="1508"/>
      <c r="I30" s="671"/>
      <c r="J30" s="603"/>
      <c r="K30" s="603"/>
      <c r="L30" s="603"/>
      <c r="M30" s="603"/>
      <c r="N30" s="603"/>
      <c r="O30" s="1508"/>
      <c r="P30" s="603"/>
      <c r="Q30" s="603"/>
      <c r="R30" s="604">
        <f t="shared" si="0"/>
        <v>0</v>
      </c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  <c r="AJ30" s="603"/>
    </row>
    <row r="31" spans="1:36" s="587" customFormat="1" ht="15.75" customHeight="1">
      <c r="A31" s="1504" t="s">
        <v>3548</v>
      </c>
      <c r="B31" s="603"/>
      <c r="C31" s="603"/>
      <c r="D31" s="671" t="s">
        <v>3240</v>
      </c>
      <c r="E31" s="1320"/>
      <c r="G31" s="671"/>
      <c r="H31" s="1503"/>
      <c r="I31" s="671"/>
      <c r="J31" s="603"/>
      <c r="K31" s="603"/>
      <c r="L31" s="603"/>
      <c r="M31" s="603"/>
      <c r="N31" s="603"/>
      <c r="O31" s="1503"/>
      <c r="P31" s="603"/>
      <c r="Q31" s="603"/>
      <c r="R31" s="604">
        <f t="shared" si="0"/>
        <v>0</v>
      </c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603"/>
      <c r="AH31" s="603"/>
      <c r="AI31" s="603"/>
      <c r="AJ31" s="603"/>
    </row>
    <row r="32" spans="1:36" s="587" customFormat="1" ht="15.75" customHeight="1">
      <c r="A32" s="1504"/>
      <c r="B32" s="603"/>
      <c r="C32" s="603"/>
      <c r="D32" s="671"/>
      <c r="E32" s="1320"/>
      <c r="G32" s="671"/>
      <c r="H32" s="1503"/>
      <c r="I32" s="671"/>
      <c r="J32" s="603"/>
      <c r="K32" s="603"/>
      <c r="L32" s="603"/>
      <c r="M32" s="603"/>
      <c r="N32" s="603"/>
      <c r="O32" s="1503"/>
      <c r="P32" s="603"/>
      <c r="Q32" s="603"/>
      <c r="R32" s="604">
        <f t="shared" si="0"/>
        <v>0</v>
      </c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  <c r="AJ32" s="603"/>
    </row>
    <row r="33" spans="1:36" s="587" customFormat="1" ht="15.75" customHeight="1">
      <c r="A33" s="1504"/>
      <c r="B33" s="603"/>
      <c r="C33" s="603"/>
      <c r="D33" s="671"/>
      <c r="E33" s="1320"/>
      <c r="G33" s="671"/>
      <c r="H33" s="1503"/>
      <c r="I33" s="671"/>
      <c r="J33" s="603"/>
      <c r="K33" s="603"/>
      <c r="L33" s="603"/>
      <c r="M33" s="603"/>
      <c r="N33" s="603"/>
      <c r="O33" s="1503"/>
      <c r="P33" s="603"/>
      <c r="Q33" s="603"/>
      <c r="R33" s="604">
        <f t="shared" si="0"/>
        <v>0</v>
      </c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603"/>
      <c r="AG33" s="603"/>
      <c r="AH33" s="603"/>
      <c r="AI33" s="603"/>
      <c r="AJ33" s="603"/>
    </row>
    <row r="34" spans="1:36" s="587" customFormat="1" ht="15.75" customHeight="1">
      <c r="A34" s="1504"/>
      <c r="B34" s="603"/>
      <c r="C34" s="603"/>
      <c r="D34" s="671"/>
      <c r="E34" s="1320"/>
      <c r="G34" s="671"/>
      <c r="H34" s="1503"/>
      <c r="I34" s="671"/>
      <c r="J34" s="603"/>
      <c r="K34" s="603"/>
      <c r="L34" s="603"/>
      <c r="M34" s="603"/>
      <c r="N34" s="603"/>
      <c r="O34" s="1503"/>
      <c r="P34" s="603"/>
      <c r="Q34" s="603"/>
      <c r="R34" s="604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603"/>
      <c r="AG34" s="603"/>
      <c r="AH34" s="603"/>
      <c r="AI34" s="603"/>
      <c r="AJ34" s="603"/>
    </row>
    <row r="35" spans="1:36" s="587" customFormat="1" ht="15.75" customHeight="1">
      <c r="A35" s="1362" t="s">
        <v>3534</v>
      </c>
      <c r="B35" s="343"/>
      <c r="C35" s="343"/>
      <c r="D35" s="343"/>
      <c r="E35" s="417"/>
      <c r="G35" s="671"/>
      <c r="H35" s="1503"/>
      <c r="I35" s="671"/>
      <c r="J35" s="603"/>
      <c r="K35" s="603"/>
      <c r="L35" s="603"/>
      <c r="M35" s="603"/>
      <c r="N35" s="603"/>
      <c r="O35" s="1503"/>
      <c r="P35" s="603"/>
      <c r="Q35" s="603"/>
      <c r="R35" s="604">
        <f t="shared" si="0"/>
        <v>0</v>
      </c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603"/>
      <c r="AG35" s="603"/>
      <c r="AH35" s="603"/>
      <c r="AI35" s="603"/>
      <c r="AJ35" s="603"/>
    </row>
    <row r="36" spans="1:36" s="587" customFormat="1" ht="15.75" customHeight="1">
      <c r="A36" s="1504" t="s">
        <v>3549</v>
      </c>
      <c r="B36" s="603"/>
      <c r="C36" s="603" t="s">
        <v>3247</v>
      </c>
      <c r="D36" s="671" t="s">
        <v>3248</v>
      </c>
      <c r="E36" s="1320"/>
      <c r="G36" s="671"/>
      <c r="H36" s="1503"/>
      <c r="I36" s="671"/>
      <c r="J36" s="603"/>
      <c r="K36" s="603"/>
      <c r="L36" s="603"/>
      <c r="M36" s="603"/>
      <c r="N36" s="603"/>
      <c r="O36" s="1503"/>
      <c r="P36" s="603"/>
      <c r="Q36" s="603"/>
      <c r="R36" s="604">
        <f t="shared" si="0"/>
        <v>0</v>
      </c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603"/>
      <c r="AG36" s="603"/>
      <c r="AH36" s="603"/>
      <c r="AI36" s="603"/>
      <c r="AJ36" s="603"/>
    </row>
    <row r="37" spans="1:36" s="587" customFormat="1" ht="15.75" customHeight="1">
      <c r="A37" s="1504" t="s">
        <v>3550</v>
      </c>
      <c r="B37" s="603"/>
      <c r="C37" s="603"/>
      <c r="D37" s="671" t="s">
        <v>3134</v>
      </c>
      <c r="E37" s="1320"/>
      <c r="G37" s="671"/>
      <c r="H37" s="1503"/>
      <c r="I37" s="671"/>
      <c r="J37" s="603"/>
      <c r="K37" s="603"/>
      <c r="L37" s="603"/>
      <c r="M37" s="603"/>
      <c r="N37" s="603"/>
      <c r="O37" s="1503"/>
      <c r="P37" s="603"/>
      <c r="Q37" s="603"/>
      <c r="R37" s="604">
        <f t="shared" si="0"/>
        <v>0</v>
      </c>
      <c r="S37" s="603"/>
      <c r="T37" s="603"/>
      <c r="U37" s="603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3"/>
      <c r="AI37" s="603"/>
      <c r="AJ37" s="603"/>
    </row>
    <row r="38" spans="1:36" s="587" customFormat="1" ht="15.75" customHeight="1">
      <c r="A38" s="1509" t="s">
        <v>3249</v>
      </c>
      <c r="B38" s="603"/>
      <c r="C38" s="603"/>
      <c r="D38" s="603"/>
      <c r="E38" s="1320"/>
      <c r="G38" s="671"/>
      <c r="H38" s="1503"/>
      <c r="I38" s="671"/>
      <c r="J38" s="603"/>
      <c r="K38" s="603"/>
      <c r="L38" s="603"/>
      <c r="M38" s="603"/>
      <c r="N38" s="603"/>
      <c r="O38" s="1503"/>
      <c r="P38" s="603"/>
      <c r="Q38" s="603"/>
      <c r="R38" s="604">
        <f t="shared" si="0"/>
        <v>0</v>
      </c>
      <c r="S38" s="603"/>
      <c r="T38" s="603"/>
      <c r="U38" s="603"/>
      <c r="V38" s="603"/>
      <c r="W38" s="603"/>
      <c r="X38" s="603"/>
      <c r="Y38" s="603"/>
      <c r="Z38" s="603"/>
      <c r="AA38" s="603"/>
      <c r="AB38" s="603"/>
      <c r="AC38" s="603"/>
      <c r="AD38" s="603"/>
      <c r="AE38" s="571"/>
      <c r="AF38" s="571"/>
      <c r="AG38" s="571"/>
      <c r="AH38" s="571"/>
      <c r="AI38" s="571">
        <f>SUM(AI16:AI37)</f>
        <v>0</v>
      </c>
      <c r="AJ38" s="571"/>
    </row>
    <row r="39" spans="1:36" s="587" customFormat="1" ht="15.75" customHeight="1">
      <c r="A39" s="1509" t="s">
        <v>3250</v>
      </c>
      <c r="B39" s="603"/>
      <c r="C39" s="603"/>
      <c r="D39" s="603"/>
      <c r="E39" s="1320"/>
      <c r="G39" s="671"/>
      <c r="H39" s="1503"/>
      <c r="I39" s="671"/>
      <c r="J39" s="603"/>
      <c r="K39" s="603"/>
      <c r="L39" s="603"/>
      <c r="M39" s="603"/>
      <c r="N39" s="603"/>
      <c r="O39" s="1503"/>
      <c r="P39" s="603"/>
      <c r="Q39" s="603"/>
      <c r="R39" s="604">
        <f t="shared" si="0"/>
        <v>0</v>
      </c>
      <c r="S39" s="603"/>
      <c r="T39" s="603"/>
      <c r="U39" s="603"/>
      <c r="V39" s="603"/>
      <c r="W39" s="603"/>
      <c r="X39" s="603"/>
      <c r="Y39" s="603"/>
      <c r="Z39" s="603"/>
      <c r="AA39" s="603"/>
      <c r="AB39" s="603"/>
      <c r="AC39" s="603"/>
      <c r="AD39" s="603"/>
      <c r="AE39" s="214"/>
      <c r="AF39" s="214"/>
      <c r="AG39" s="214"/>
      <c r="AH39" s="214"/>
      <c r="AI39" s="214"/>
      <c r="AJ39" s="214"/>
    </row>
    <row r="40" spans="1:36" s="587" customFormat="1" ht="15.75" customHeight="1">
      <c r="A40" s="1504" t="s">
        <v>3551</v>
      </c>
      <c r="B40" s="603"/>
      <c r="C40" s="603"/>
      <c r="D40" s="880">
        <v>20790</v>
      </c>
      <c r="E40" s="1320" t="s">
        <v>3251</v>
      </c>
      <c r="G40" s="671"/>
      <c r="I40" s="671"/>
      <c r="J40" s="603"/>
      <c r="K40" s="603"/>
      <c r="L40" s="603"/>
      <c r="M40" s="603"/>
      <c r="N40" s="603"/>
      <c r="O40" s="1503">
        <v>3000</v>
      </c>
      <c r="P40" s="603"/>
      <c r="Q40" s="603"/>
      <c r="R40" s="604">
        <f t="shared" si="0"/>
        <v>3000</v>
      </c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  <c r="AJ40" s="603"/>
    </row>
    <row r="41" spans="1:36" s="587" customFormat="1" ht="15.75" customHeight="1">
      <c r="A41" s="1509" t="s">
        <v>3252</v>
      </c>
      <c r="B41" s="603"/>
      <c r="C41" s="603"/>
      <c r="D41" s="603"/>
      <c r="E41" s="1320"/>
      <c r="G41" s="671"/>
      <c r="H41" s="1503"/>
      <c r="I41" s="671"/>
      <c r="J41" s="603"/>
      <c r="K41" s="603"/>
      <c r="L41" s="603"/>
      <c r="M41" s="603"/>
      <c r="N41" s="603"/>
      <c r="O41" s="1503"/>
      <c r="P41" s="603"/>
      <c r="Q41" s="603"/>
      <c r="R41" s="604">
        <f t="shared" si="0"/>
        <v>0</v>
      </c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603"/>
      <c r="AE41" s="603"/>
      <c r="AF41" s="603"/>
      <c r="AG41" s="603"/>
      <c r="AH41" s="603"/>
      <c r="AI41" s="603"/>
      <c r="AJ41" s="603"/>
    </row>
    <row r="42" spans="1:36" s="587" customFormat="1" ht="15.75" customHeight="1">
      <c r="A42" s="1509" t="s">
        <v>3253</v>
      </c>
      <c r="B42" s="603"/>
      <c r="C42" s="603"/>
      <c r="D42" s="603"/>
      <c r="E42" s="1320"/>
      <c r="G42" s="671"/>
      <c r="H42" s="1503"/>
      <c r="I42" s="671"/>
      <c r="J42" s="603"/>
      <c r="K42" s="603"/>
      <c r="L42" s="603"/>
      <c r="M42" s="603"/>
      <c r="N42" s="603"/>
      <c r="O42" s="1503"/>
      <c r="P42" s="603"/>
      <c r="Q42" s="603"/>
      <c r="R42" s="604">
        <f t="shared" si="0"/>
        <v>0</v>
      </c>
      <c r="S42" s="603"/>
      <c r="T42" s="603"/>
      <c r="U42" s="603"/>
      <c r="V42" s="603"/>
      <c r="W42" s="603"/>
      <c r="X42" s="603"/>
      <c r="Y42" s="603"/>
      <c r="Z42" s="603"/>
      <c r="AA42" s="603"/>
      <c r="AB42" s="603"/>
      <c r="AC42" s="603"/>
      <c r="AD42" s="603"/>
      <c r="AE42" s="603"/>
      <c r="AF42" s="603"/>
      <c r="AG42" s="603"/>
      <c r="AH42" s="603"/>
      <c r="AI42" s="603"/>
      <c r="AJ42" s="603"/>
    </row>
    <row r="43" spans="1:36" s="587" customFormat="1" ht="15.75" customHeight="1">
      <c r="A43" s="1509" t="s">
        <v>3254</v>
      </c>
      <c r="B43" s="603"/>
      <c r="C43" s="603"/>
      <c r="D43" s="603"/>
      <c r="E43" s="1320"/>
      <c r="G43" s="671"/>
      <c r="H43" s="1503"/>
      <c r="I43" s="671"/>
      <c r="J43" s="603"/>
      <c r="K43" s="603"/>
      <c r="L43" s="603"/>
      <c r="M43" s="603"/>
      <c r="N43" s="603"/>
      <c r="O43" s="1503"/>
      <c r="P43" s="603"/>
      <c r="Q43" s="603"/>
      <c r="R43" s="604">
        <f t="shared" si="0"/>
        <v>0</v>
      </c>
      <c r="S43" s="603"/>
      <c r="T43" s="603"/>
      <c r="U43" s="603"/>
      <c r="V43" s="603"/>
      <c r="W43" s="603"/>
      <c r="X43" s="603"/>
      <c r="Y43" s="603"/>
      <c r="Z43" s="603"/>
      <c r="AA43" s="603"/>
      <c r="AB43" s="603"/>
      <c r="AC43" s="603"/>
      <c r="AD43" s="603"/>
      <c r="AE43" s="216"/>
      <c r="AF43" s="216"/>
      <c r="AG43" s="216"/>
      <c r="AH43" s="216"/>
      <c r="AI43" s="216"/>
      <c r="AJ43" s="216"/>
    </row>
    <row r="44" spans="1:36" s="587" customFormat="1" ht="15.75" customHeight="1">
      <c r="A44" s="1509" t="s">
        <v>3255</v>
      </c>
      <c r="B44" s="603"/>
      <c r="C44" s="603"/>
      <c r="D44" s="603"/>
      <c r="E44" s="1320"/>
      <c r="G44" s="671"/>
      <c r="H44" s="1503"/>
      <c r="I44" s="671"/>
      <c r="J44" s="603"/>
      <c r="K44" s="603"/>
      <c r="L44" s="603"/>
      <c r="M44" s="603"/>
      <c r="N44" s="603"/>
      <c r="O44" s="1503"/>
      <c r="P44" s="603"/>
      <c r="Q44" s="603"/>
      <c r="R44" s="604">
        <f t="shared" si="0"/>
        <v>0</v>
      </c>
      <c r="S44" s="603"/>
      <c r="T44" s="603"/>
      <c r="U44" s="603"/>
      <c r="V44" s="603"/>
      <c r="W44" s="603"/>
      <c r="X44" s="603"/>
      <c r="Y44" s="603"/>
      <c r="Z44" s="603"/>
      <c r="AA44" s="603"/>
      <c r="AB44" s="603"/>
      <c r="AC44" s="603"/>
      <c r="AD44" s="603"/>
      <c r="AE44" s="223"/>
      <c r="AF44" s="223"/>
      <c r="AG44" s="223"/>
      <c r="AH44" s="223"/>
      <c r="AI44" s="223"/>
      <c r="AJ44" s="223"/>
    </row>
    <row r="45" spans="1:36" s="587" customFormat="1" ht="15.75" customHeight="1">
      <c r="A45" s="1504" t="s">
        <v>3552</v>
      </c>
      <c r="B45" s="603"/>
      <c r="C45" s="603"/>
      <c r="D45" s="671" t="s">
        <v>2868</v>
      </c>
      <c r="E45" s="1320" t="s">
        <v>3256</v>
      </c>
      <c r="G45" s="671" t="s">
        <v>3257</v>
      </c>
      <c r="H45" s="1503"/>
      <c r="I45" s="671"/>
      <c r="J45" s="603"/>
      <c r="K45" s="603"/>
      <c r="L45" s="603"/>
      <c r="M45" s="603"/>
      <c r="N45" s="603"/>
      <c r="O45" s="1503"/>
      <c r="P45" s="603"/>
      <c r="Q45" s="603"/>
      <c r="R45" s="604">
        <f t="shared" si="0"/>
        <v>0</v>
      </c>
      <c r="S45" s="603"/>
      <c r="T45" s="603"/>
      <c r="U45" s="603"/>
      <c r="V45" s="603"/>
      <c r="W45" s="603"/>
      <c r="X45" s="603"/>
      <c r="Y45" s="603"/>
      <c r="Z45" s="603"/>
      <c r="AA45" s="603"/>
      <c r="AB45" s="603"/>
      <c r="AC45" s="603"/>
      <c r="AD45" s="603"/>
      <c r="AE45" s="223"/>
      <c r="AF45" s="223"/>
      <c r="AG45" s="223"/>
      <c r="AH45" s="223"/>
      <c r="AI45" s="223"/>
      <c r="AJ45" s="223"/>
    </row>
    <row r="46" spans="1:36" s="587" customFormat="1" ht="15.75" customHeight="1">
      <c r="A46" s="1504" t="s">
        <v>3553</v>
      </c>
      <c r="B46" s="603"/>
      <c r="C46" s="603"/>
      <c r="D46" s="603"/>
      <c r="E46" s="1507" t="s">
        <v>3258</v>
      </c>
      <c r="G46" s="671" t="s">
        <v>3241</v>
      </c>
      <c r="H46" s="1503"/>
      <c r="I46" s="671"/>
      <c r="J46" s="603"/>
      <c r="K46" s="603"/>
      <c r="L46" s="603"/>
      <c r="M46" s="603"/>
      <c r="N46" s="603"/>
      <c r="O46" s="1503">
        <v>5000</v>
      </c>
      <c r="P46" s="603"/>
      <c r="Q46" s="603"/>
      <c r="R46" s="604">
        <f t="shared" si="0"/>
        <v>5000</v>
      </c>
      <c r="S46" s="603"/>
      <c r="T46" s="603"/>
      <c r="U46" s="603"/>
      <c r="V46" s="603"/>
      <c r="W46" s="603"/>
      <c r="X46" s="603"/>
      <c r="Y46" s="603"/>
      <c r="Z46" s="603"/>
      <c r="AA46" s="603"/>
      <c r="AB46" s="603"/>
      <c r="AC46" s="603"/>
      <c r="AD46" s="603"/>
      <c r="AE46" s="223"/>
      <c r="AF46" s="223"/>
      <c r="AG46" s="223"/>
      <c r="AH46" s="223"/>
      <c r="AI46" s="223"/>
      <c r="AJ46" s="223"/>
    </row>
    <row r="47" spans="1:36" s="587" customFormat="1" ht="15.75" customHeight="1">
      <c r="A47" s="1504" t="s">
        <v>3554</v>
      </c>
      <c r="B47" s="671" t="s">
        <v>3161</v>
      </c>
      <c r="C47" s="671" t="s">
        <v>3162</v>
      </c>
      <c r="D47" s="671" t="s">
        <v>2868</v>
      </c>
      <c r="E47" s="1320"/>
      <c r="G47" s="671" t="s">
        <v>3241</v>
      </c>
      <c r="H47" s="1503"/>
      <c r="I47" s="671"/>
      <c r="J47" s="603"/>
      <c r="K47" s="603"/>
      <c r="L47" s="603"/>
      <c r="M47" s="603"/>
      <c r="N47" s="603"/>
      <c r="O47" s="1503"/>
      <c r="P47" s="603"/>
      <c r="Q47" s="603"/>
      <c r="R47" s="604">
        <f t="shared" si="0"/>
        <v>0</v>
      </c>
      <c r="S47" s="603"/>
      <c r="T47" s="603"/>
      <c r="U47" s="603"/>
      <c r="V47" s="603"/>
      <c r="W47" s="603"/>
      <c r="X47" s="603"/>
      <c r="Y47" s="603"/>
      <c r="Z47" s="603"/>
      <c r="AA47" s="603"/>
      <c r="AB47" s="603"/>
      <c r="AC47" s="603"/>
      <c r="AD47" s="603"/>
      <c r="AE47" s="223"/>
      <c r="AF47" s="223"/>
      <c r="AG47" s="223"/>
      <c r="AH47" s="223"/>
      <c r="AI47" s="223"/>
      <c r="AJ47" s="223"/>
    </row>
    <row r="48" spans="1:36" s="587" customFormat="1" ht="15.75" customHeight="1">
      <c r="A48" s="1506" t="s">
        <v>3163</v>
      </c>
      <c r="B48" s="671" t="s">
        <v>3164</v>
      </c>
      <c r="C48" s="671" t="s">
        <v>3165</v>
      </c>
      <c r="D48" s="671"/>
      <c r="E48" s="1320"/>
      <c r="G48" s="671"/>
      <c r="H48" s="1503"/>
      <c r="I48" s="671"/>
      <c r="J48" s="603"/>
      <c r="K48" s="603"/>
      <c r="L48" s="603"/>
      <c r="M48" s="603"/>
      <c r="N48" s="603"/>
      <c r="O48" s="1503"/>
      <c r="P48" s="603"/>
      <c r="Q48" s="603"/>
      <c r="R48" s="604">
        <f t="shared" si="0"/>
        <v>0</v>
      </c>
      <c r="S48" s="603"/>
      <c r="T48" s="603"/>
      <c r="U48" s="603"/>
      <c r="V48" s="603"/>
      <c r="W48" s="603"/>
      <c r="X48" s="603"/>
      <c r="Y48" s="603"/>
      <c r="Z48" s="603"/>
      <c r="AA48" s="603"/>
      <c r="AB48" s="603"/>
      <c r="AC48" s="603"/>
      <c r="AD48" s="603"/>
      <c r="AE48" s="223"/>
      <c r="AF48" s="223"/>
      <c r="AG48" s="223"/>
      <c r="AH48" s="223"/>
      <c r="AI48" s="223"/>
      <c r="AJ48" s="223"/>
    </row>
    <row r="49" spans="1:36" s="587" customFormat="1" ht="15.75" customHeight="1">
      <c r="A49" s="1504" t="s">
        <v>3555</v>
      </c>
      <c r="B49" s="671" t="s">
        <v>3167</v>
      </c>
      <c r="C49" s="671" t="s">
        <v>3168</v>
      </c>
      <c r="D49" s="603"/>
      <c r="E49" s="1320"/>
      <c r="G49" s="671"/>
      <c r="H49" s="1503"/>
      <c r="I49" s="671"/>
      <c r="J49" s="603"/>
      <c r="K49" s="603"/>
      <c r="L49" s="603"/>
      <c r="M49" s="603"/>
      <c r="N49" s="603"/>
      <c r="O49" s="1503"/>
      <c r="P49" s="603"/>
      <c r="Q49" s="603"/>
      <c r="R49" s="604">
        <f t="shared" si="0"/>
        <v>0</v>
      </c>
      <c r="S49" s="603"/>
      <c r="T49" s="603"/>
      <c r="U49" s="603"/>
      <c r="V49" s="603"/>
      <c r="W49" s="603"/>
      <c r="X49" s="603"/>
      <c r="Y49" s="603"/>
      <c r="Z49" s="603"/>
      <c r="AA49" s="603"/>
      <c r="AB49" s="603"/>
      <c r="AC49" s="603"/>
      <c r="AD49" s="603"/>
      <c r="AE49" s="223"/>
      <c r="AF49" s="223"/>
      <c r="AG49" s="223"/>
      <c r="AH49" s="223"/>
      <c r="AI49" s="223"/>
      <c r="AJ49" s="223"/>
    </row>
    <row r="50" spans="1:36" s="587" customFormat="1" ht="15.75" customHeight="1">
      <c r="A50" s="1504" t="s">
        <v>3556</v>
      </c>
      <c r="B50" s="671"/>
      <c r="C50" s="671"/>
      <c r="D50" s="671" t="s">
        <v>2868</v>
      </c>
      <c r="E50" s="1320" t="s">
        <v>3259</v>
      </c>
      <c r="G50" s="671" t="s">
        <v>3260</v>
      </c>
      <c r="H50" s="1503"/>
      <c r="I50" s="671"/>
      <c r="J50" s="603"/>
      <c r="K50" s="603"/>
      <c r="L50" s="603"/>
      <c r="M50" s="603"/>
      <c r="N50" s="603"/>
      <c r="O50" s="1503">
        <v>15000</v>
      </c>
      <c r="P50" s="603"/>
      <c r="Q50" s="603"/>
      <c r="R50" s="604">
        <f t="shared" si="0"/>
        <v>15000</v>
      </c>
      <c r="S50" s="603"/>
      <c r="T50" s="603"/>
      <c r="U50" s="603"/>
      <c r="V50" s="603"/>
      <c r="W50" s="603"/>
      <c r="X50" s="603"/>
      <c r="Y50" s="603"/>
      <c r="Z50" s="603"/>
      <c r="AA50" s="603"/>
      <c r="AB50" s="603"/>
      <c r="AC50" s="603"/>
      <c r="AD50" s="603"/>
      <c r="AE50" s="223"/>
      <c r="AF50" s="223"/>
      <c r="AG50" s="223"/>
      <c r="AH50" s="223"/>
      <c r="AI50" s="223"/>
      <c r="AJ50" s="223"/>
    </row>
    <row r="51" spans="1:36" s="587" customFormat="1" ht="15.75" customHeight="1">
      <c r="A51" s="1509" t="s">
        <v>3261</v>
      </c>
      <c r="B51" s="671"/>
      <c r="C51" s="671"/>
      <c r="D51" s="603"/>
      <c r="E51" s="1320"/>
      <c r="G51" s="671"/>
      <c r="H51" s="1503"/>
      <c r="I51" s="671"/>
      <c r="J51" s="603"/>
      <c r="K51" s="603"/>
      <c r="L51" s="603"/>
      <c r="M51" s="603"/>
      <c r="N51" s="603"/>
      <c r="O51" s="1503"/>
      <c r="P51" s="603"/>
      <c r="Q51" s="603"/>
      <c r="R51" s="604">
        <f t="shared" si="0"/>
        <v>0</v>
      </c>
      <c r="S51" s="603"/>
      <c r="T51" s="603"/>
      <c r="U51" s="603"/>
      <c r="V51" s="603"/>
      <c r="W51" s="603"/>
      <c r="X51" s="603"/>
      <c r="Y51" s="603"/>
      <c r="Z51" s="603"/>
      <c r="AA51" s="603"/>
      <c r="AB51" s="603"/>
      <c r="AC51" s="603"/>
      <c r="AD51" s="603"/>
      <c r="AE51" s="223"/>
      <c r="AF51" s="223"/>
      <c r="AG51" s="223"/>
      <c r="AH51" s="223"/>
      <c r="AI51" s="223"/>
      <c r="AJ51" s="223"/>
    </row>
    <row r="52" spans="1:36" s="587" customFormat="1" ht="15.75" customHeight="1">
      <c r="A52" s="1504" t="s">
        <v>3557</v>
      </c>
      <c r="B52" s="671"/>
      <c r="C52" s="671"/>
      <c r="D52" s="880">
        <v>20760</v>
      </c>
      <c r="E52" s="1320"/>
      <c r="G52" s="671"/>
      <c r="H52" s="1503"/>
      <c r="I52" s="671"/>
      <c r="J52" s="603"/>
      <c r="K52" s="603"/>
      <c r="L52" s="603"/>
      <c r="M52" s="603"/>
      <c r="N52" s="603"/>
      <c r="O52" s="1503"/>
      <c r="P52" s="603"/>
      <c r="Q52" s="603"/>
      <c r="R52" s="604">
        <f t="shared" si="0"/>
        <v>0</v>
      </c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603"/>
      <c r="AE52" s="223"/>
      <c r="AF52" s="223"/>
      <c r="AG52" s="223"/>
      <c r="AH52" s="223"/>
      <c r="AI52" s="223"/>
      <c r="AJ52" s="223"/>
    </row>
    <row r="53" spans="1:36" s="587" customFormat="1" ht="15.75" customHeight="1">
      <c r="A53" s="1504" t="s">
        <v>3558</v>
      </c>
      <c r="B53" s="671"/>
      <c r="C53" s="671"/>
      <c r="D53" s="671" t="s">
        <v>2868</v>
      </c>
      <c r="E53" s="1320"/>
      <c r="G53" s="671"/>
      <c r="H53" s="1503"/>
      <c r="I53" s="671"/>
      <c r="J53" s="603"/>
      <c r="K53" s="603"/>
      <c r="L53" s="603"/>
      <c r="M53" s="603"/>
      <c r="N53" s="603"/>
      <c r="O53" s="1503"/>
      <c r="P53" s="603"/>
      <c r="Q53" s="603"/>
      <c r="R53" s="604">
        <f t="shared" si="0"/>
        <v>0</v>
      </c>
      <c r="S53" s="603"/>
      <c r="T53" s="603"/>
      <c r="U53" s="603"/>
      <c r="V53" s="603"/>
      <c r="W53" s="603"/>
      <c r="X53" s="603"/>
      <c r="Y53" s="603"/>
      <c r="Z53" s="603"/>
      <c r="AA53" s="603"/>
      <c r="AB53" s="603"/>
      <c r="AC53" s="603"/>
      <c r="AD53" s="603"/>
      <c r="AE53" s="223"/>
      <c r="AF53" s="223"/>
      <c r="AG53" s="223"/>
      <c r="AH53" s="223"/>
      <c r="AI53" s="223"/>
      <c r="AJ53" s="223"/>
    </row>
    <row r="54" spans="1:36" s="587" customFormat="1" ht="15.75" customHeight="1">
      <c r="A54" s="1509" t="s">
        <v>3262</v>
      </c>
      <c r="B54" s="671"/>
      <c r="C54" s="671"/>
      <c r="D54" s="603"/>
      <c r="E54" s="1320"/>
      <c r="G54" s="671"/>
      <c r="H54" s="1503"/>
      <c r="I54" s="671"/>
      <c r="J54" s="603"/>
      <c r="K54" s="603"/>
      <c r="L54" s="603"/>
      <c r="M54" s="603"/>
      <c r="N54" s="603"/>
      <c r="O54" s="1503"/>
      <c r="P54" s="603"/>
      <c r="Q54" s="603"/>
      <c r="R54" s="604">
        <f t="shared" si="0"/>
        <v>0</v>
      </c>
      <c r="S54" s="603"/>
      <c r="T54" s="603"/>
      <c r="U54" s="603"/>
      <c r="V54" s="603"/>
      <c r="W54" s="603"/>
      <c r="X54" s="603"/>
      <c r="Y54" s="603"/>
      <c r="Z54" s="603"/>
      <c r="AA54" s="603"/>
      <c r="AB54" s="603"/>
      <c r="AC54" s="603"/>
      <c r="AD54" s="603"/>
      <c r="AE54" s="223"/>
      <c r="AF54" s="223"/>
      <c r="AG54" s="223"/>
      <c r="AH54" s="223"/>
      <c r="AI54" s="223"/>
      <c r="AJ54" s="223"/>
    </row>
    <row r="55" spans="1:36" s="587" customFormat="1" ht="15.75" customHeight="1">
      <c r="A55" s="1504" t="s">
        <v>3559</v>
      </c>
      <c r="B55" s="671"/>
      <c r="C55" s="671"/>
      <c r="D55" s="671" t="s">
        <v>2868</v>
      </c>
      <c r="E55" s="1320"/>
      <c r="G55" s="671"/>
      <c r="H55" s="1503"/>
      <c r="I55" s="671"/>
      <c r="J55" s="603"/>
      <c r="K55" s="603"/>
      <c r="L55" s="603"/>
      <c r="M55" s="603"/>
      <c r="N55" s="603"/>
      <c r="O55" s="1503"/>
      <c r="P55" s="603"/>
      <c r="Q55" s="603"/>
      <c r="R55" s="604">
        <f t="shared" si="0"/>
        <v>0</v>
      </c>
      <c r="S55" s="603"/>
      <c r="T55" s="603"/>
      <c r="U55" s="603"/>
      <c r="V55" s="603"/>
      <c r="W55" s="603"/>
      <c r="X55" s="603"/>
      <c r="Y55" s="603"/>
      <c r="Z55" s="603"/>
      <c r="AA55" s="603"/>
      <c r="AB55" s="603"/>
      <c r="AC55" s="603"/>
      <c r="AD55" s="603"/>
      <c r="AE55" s="223"/>
      <c r="AF55" s="223"/>
      <c r="AG55" s="223"/>
      <c r="AH55" s="223"/>
      <c r="AI55" s="223"/>
      <c r="AJ55" s="223"/>
    </row>
    <row r="56" spans="1:36" s="587" customFormat="1" ht="15.75" customHeight="1">
      <c r="A56" s="1509" t="s">
        <v>3263</v>
      </c>
      <c r="B56" s="671"/>
      <c r="C56" s="671"/>
      <c r="D56" s="603"/>
      <c r="E56" s="1320"/>
      <c r="G56" s="671"/>
      <c r="H56" s="1503"/>
      <c r="I56" s="671"/>
      <c r="J56" s="603"/>
      <c r="K56" s="603"/>
      <c r="L56" s="603"/>
      <c r="M56" s="603"/>
      <c r="N56" s="603"/>
      <c r="O56" s="1503"/>
      <c r="P56" s="603"/>
      <c r="Q56" s="603"/>
      <c r="R56" s="604">
        <f t="shared" si="0"/>
        <v>0</v>
      </c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603"/>
      <c r="AE56" s="223"/>
      <c r="AF56" s="223"/>
      <c r="AG56" s="223"/>
      <c r="AH56" s="223"/>
      <c r="AI56" s="223"/>
      <c r="AJ56" s="223"/>
    </row>
    <row r="57" spans="1:36" ht="15.75" customHeight="1">
      <c r="A57" s="602" t="s">
        <v>3535</v>
      </c>
      <c r="B57" s="216"/>
      <c r="C57" s="216"/>
      <c r="D57" s="216"/>
      <c r="E57" s="418"/>
      <c r="F57" s="216"/>
      <c r="G57" s="216"/>
      <c r="H57" s="1246"/>
      <c r="I57" s="216"/>
      <c r="J57" s="216"/>
      <c r="K57" s="216"/>
      <c r="L57" s="216"/>
      <c r="M57" s="216"/>
      <c r="N57" s="216"/>
      <c r="O57" s="1246"/>
      <c r="P57" s="216"/>
      <c r="Q57" s="170"/>
      <c r="R57" s="604">
        <f t="shared" si="0"/>
        <v>0</v>
      </c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603"/>
      <c r="AE57" s="603"/>
      <c r="AF57" s="603"/>
      <c r="AG57" s="603"/>
      <c r="AH57" s="603"/>
      <c r="AI57" s="603"/>
      <c r="AJ57" s="603"/>
    </row>
    <row r="58" spans="1:36" ht="15.75" customHeight="1">
      <c r="A58" s="1365" t="s">
        <v>3560</v>
      </c>
      <c r="B58" s="744" t="s">
        <v>1319</v>
      </c>
      <c r="C58" s="216"/>
      <c r="D58" s="216"/>
      <c r="E58" s="169" t="s">
        <v>3565</v>
      </c>
      <c r="F58" s="216"/>
      <c r="G58" s="216"/>
      <c r="H58" s="1246"/>
      <c r="I58" s="216"/>
      <c r="J58" s="216"/>
      <c r="K58" s="216"/>
      <c r="L58" s="216"/>
      <c r="M58" s="216"/>
      <c r="N58" s="216"/>
      <c r="O58" s="1246"/>
      <c r="P58" s="216"/>
      <c r="Q58" s="170"/>
      <c r="R58" s="604">
        <f t="shared" si="0"/>
        <v>0</v>
      </c>
      <c r="S58" s="603"/>
      <c r="T58" s="603"/>
      <c r="U58" s="603"/>
      <c r="V58" s="603"/>
      <c r="W58" s="603"/>
      <c r="X58" s="603"/>
      <c r="Y58" s="603"/>
      <c r="Z58" s="603"/>
      <c r="AA58" s="603"/>
      <c r="AB58" s="603"/>
      <c r="AC58" s="603"/>
      <c r="AD58" s="603"/>
      <c r="AE58" s="603"/>
      <c r="AF58" s="603"/>
      <c r="AG58" s="603"/>
      <c r="AH58" s="603"/>
      <c r="AI58" s="603"/>
      <c r="AJ58" s="603"/>
    </row>
    <row r="59" spans="1:36" ht="15.75" customHeight="1">
      <c r="A59" s="714" t="s">
        <v>3561</v>
      </c>
      <c r="B59" s="216">
        <f>270+70</f>
        <v>340</v>
      </c>
      <c r="C59" s="216"/>
      <c r="D59" s="216"/>
      <c r="E59" s="169" t="s">
        <v>3342</v>
      </c>
      <c r="F59" s="216">
        <f>1300*340</f>
        <v>442000</v>
      </c>
      <c r="G59" s="216"/>
      <c r="H59" s="1246"/>
      <c r="I59" s="216"/>
      <c r="J59" s="216"/>
      <c r="K59" s="216"/>
      <c r="L59" s="216"/>
      <c r="M59" s="216"/>
      <c r="N59" s="216"/>
      <c r="O59" s="1246"/>
      <c r="P59" s="216"/>
      <c r="Q59" s="170">
        <v>442000</v>
      </c>
      <c r="R59" s="604">
        <f t="shared" si="0"/>
        <v>442000</v>
      </c>
      <c r="S59" s="603" t="s">
        <v>3538</v>
      </c>
      <c r="T59" s="603"/>
      <c r="U59" s="603"/>
      <c r="V59" s="603"/>
      <c r="W59" s="603"/>
      <c r="X59" s="603"/>
      <c r="Y59" s="603"/>
      <c r="Z59" s="603"/>
      <c r="AA59" s="603"/>
      <c r="AB59" s="603"/>
      <c r="AC59" s="603"/>
      <c r="AD59" s="603"/>
      <c r="AE59" s="216"/>
      <c r="AF59" s="216"/>
      <c r="AG59" s="216"/>
      <c r="AH59" s="216"/>
      <c r="AI59" s="216"/>
      <c r="AJ59" s="216"/>
    </row>
    <row r="60" spans="1:36" ht="15.75" customHeight="1">
      <c r="A60" s="602" t="s">
        <v>3536</v>
      </c>
      <c r="B60" s="216"/>
      <c r="C60" s="216"/>
      <c r="D60" s="216"/>
      <c r="E60" s="419"/>
      <c r="F60" s="216"/>
      <c r="G60" s="216"/>
      <c r="H60" s="1246"/>
      <c r="I60" s="216"/>
      <c r="J60" s="216"/>
      <c r="K60" s="216"/>
      <c r="L60" s="216"/>
      <c r="M60" s="216"/>
      <c r="N60" s="216"/>
      <c r="O60" s="1246"/>
      <c r="P60" s="216"/>
      <c r="Q60" s="170"/>
      <c r="R60" s="604">
        <f t="shared" si="0"/>
        <v>0</v>
      </c>
      <c r="S60" s="603"/>
      <c r="T60" s="603"/>
      <c r="U60" s="603"/>
      <c r="V60" s="603"/>
      <c r="W60" s="603"/>
      <c r="X60" s="603"/>
      <c r="Y60" s="603"/>
      <c r="Z60" s="603"/>
      <c r="AA60" s="603"/>
      <c r="AB60" s="603"/>
      <c r="AC60" s="603"/>
      <c r="AD60" s="603"/>
      <c r="AE60" s="223"/>
      <c r="AF60" s="223"/>
      <c r="AG60" s="223"/>
      <c r="AH60" s="223"/>
      <c r="AI60" s="223"/>
      <c r="AJ60" s="223"/>
    </row>
    <row r="61" spans="1:36" s="633" customFormat="1" ht="15.75" customHeight="1">
      <c r="A61" s="1510" t="s">
        <v>3539</v>
      </c>
      <c r="B61" s="540" t="s">
        <v>2779</v>
      </c>
      <c r="C61" s="1511" t="s">
        <v>2780</v>
      </c>
      <c r="D61" s="540" t="s">
        <v>2781</v>
      </c>
      <c r="E61" s="1015" t="s">
        <v>2782</v>
      </c>
      <c r="F61" s="1512" t="s">
        <v>2766</v>
      </c>
      <c r="G61" s="540"/>
      <c r="H61" s="735"/>
      <c r="I61" s="540"/>
      <c r="J61" s="540"/>
      <c r="K61" s="540"/>
      <c r="L61" s="540"/>
      <c r="M61" s="540"/>
      <c r="N61" s="540"/>
      <c r="O61" s="735"/>
      <c r="P61" s="540"/>
      <c r="Q61" s="540"/>
      <c r="R61" s="604">
        <f t="shared" si="0"/>
        <v>0</v>
      </c>
      <c r="S61" s="603"/>
      <c r="T61" s="603"/>
      <c r="U61" s="603"/>
      <c r="V61" s="603"/>
      <c r="W61" s="603"/>
      <c r="X61" s="603"/>
      <c r="Y61" s="603"/>
      <c r="Z61" s="603"/>
      <c r="AA61" s="603"/>
      <c r="AB61" s="603"/>
      <c r="AC61" s="603"/>
      <c r="AD61" s="603"/>
      <c r="AE61" s="223"/>
      <c r="AF61" s="223"/>
      <c r="AG61" s="223"/>
      <c r="AH61" s="223"/>
      <c r="AI61" s="223"/>
      <c r="AJ61" s="223"/>
    </row>
    <row r="62" spans="1:36" s="633" customFormat="1" ht="15.75" customHeight="1">
      <c r="A62" s="255" t="s">
        <v>2783</v>
      </c>
      <c r="B62" s="540" t="s">
        <v>2784</v>
      </c>
      <c r="C62" s="1511" t="s">
        <v>2785</v>
      </c>
      <c r="D62" s="1513"/>
      <c r="E62" s="1015" t="s">
        <v>2786</v>
      </c>
      <c r="F62" s="540"/>
      <c r="G62" s="540"/>
      <c r="H62" s="735"/>
      <c r="I62" s="540"/>
      <c r="J62" s="540"/>
      <c r="K62" s="540"/>
      <c r="L62" s="540"/>
      <c r="M62" s="540"/>
      <c r="N62" s="540"/>
      <c r="O62" s="735"/>
      <c r="P62" s="540"/>
      <c r="Q62" s="540"/>
      <c r="R62" s="604">
        <f t="shared" si="0"/>
        <v>0</v>
      </c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603"/>
      <c r="AE62" s="223"/>
      <c r="AF62" s="223"/>
      <c r="AG62" s="223"/>
      <c r="AH62" s="223"/>
      <c r="AI62" s="223"/>
      <c r="AJ62" s="223"/>
    </row>
    <row r="63" spans="1:36" s="633" customFormat="1" ht="15.75" customHeight="1">
      <c r="A63" s="540" t="s">
        <v>2787</v>
      </c>
      <c r="B63" s="540"/>
      <c r="C63" s="1511" t="s">
        <v>2788</v>
      </c>
      <c r="D63" s="1514"/>
      <c r="E63" s="255" t="s">
        <v>2789</v>
      </c>
      <c r="F63" s="540"/>
      <c r="G63" s="540"/>
      <c r="H63" s="735"/>
      <c r="I63" s="540"/>
      <c r="J63" s="540"/>
      <c r="K63" s="540"/>
      <c r="L63" s="540"/>
      <c r="M63" s="540"/>
      <c r="N63" s="540"/>
      <c r="O63" s="735"/>
      <c r="P63" s="540"/>
      <c r="Q63" s="540">
        <v>21300</v>
      </c>
      <c r="R63" s="604">
        <f t="shared" si="0"/>
        <v>21300</v>
      </c>
      <c r="S63" s="603"/>
      <c r="T63" s="603"/>
      <c r="U63" s="603"/>
      <c r="V63" s="603"/>
      <c r="W63" s="603"/>
      <c r="X63" s="603"/>
      <c r="Y63" s="603"/>
      <c r="Z63" s="603"/>
      <c r="AA63" s="603"/>
      <c r="AB63" s="603"/>
      <c r="AC63" s="603"/>
      <c r="AD63" s="603"/>
      <c r="AE63" s="223"/>
      <c r="AF63" s="223"/>
      <c r="AG63" s="223"/>
      <c r="AH63" s="223"/>
      <c r="AI63" s="223"/>
      <c r="AJ63" s="223"/>
    </row>
    <row r="64" spans="1:36" s="633" customFormat="1" ht="15.75" customHeight="1">
      <c r="A64" s="540"/>
      <c r="B64" s="540"/>
      <c r="C64" s="1511" t="s">
        <v>2790</v>
      </c>
      <c r="D64" s="1514"/>
      <c r="E64" s="255" t="s">
        <v>2791</v>
      </c>
      <c r="F64" s="1514"/>
      <c r="G64" s="540"/>
      <c r="H64" s="735"/>
      <c r="I64" s="540"/>
      <c r="J64" s="540"/>
      <c r="K64" s="540"/>
      <c r="L64" s="540"/>
      <c r="M64" s="540"/>
      <c r="N64" s="540"/>
      <c r="O64" s="735"/>
      <c r="P64" s="540"/>
      <c r="Q64" s="540"/>
      <c r="R64" s="604">
        <f t="shared" si="0"/>
        <v>0</v>
      </c>
      <c r="S64" s="603"/>
      <c r="T64" s="603"/>
      <c r="U64" s="603"/>
      <c r="V64" s="603"/>
      <c r="W64" s="603"/>
      <c r="X64" s="603"/>
      <c r="Y64" s="603"/>
      <c r="Z64" s="603"/>
      <c r="AA64" s="603"/>
      <c r="AB64" s="603"/>
      <c r="AC64" s="603"/>
      <c r="AD64" s="603"/>
      <c r="AE64" s="223"/>
      <c r="AF64" s="223"/>
      <c r="AG64" s="223"/>
      <c r="AH64" s="223"/>
      <c r="AI64" s="223"/>
      <c r="AJ64" s="223"/>
    </row>
    <row r="65" spans="1:36" s="633" customFormat="1" ht="15.75" customHeight="1">
      <c r="A65" s="540"/>
      <c r="B65" s="540"/>
      <c r="C65" s="1511"/>
      <c r="D65" s="1514"/>
      <c r="E65" s="255"/>
      <c r="F65" s="1514"/>
      <c r="G65" s="540"/>
      <c r="H65" s="735"/>
      <c r="I65" s="540"/>
      <c r="J65" s="540"/>
      <c r="K65" s="540"/>
      <c r="L65" s="540"/>
      <c r="M65" s="540"/>
      <c r="N65" s="540"/>
      <c r="O65" s="735"/>
      <c r="P65" s="540"/>
      <c r="Q65" s="540"/>
      <c r="R65" s="604">
        <f t="shared" si="0"/>
        <v>0</v>
      </c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603"/>
      <c r="AE65" s="223"/>
      <c r="AF65" s="223"/>
      <c r="AG65" s="223"/>
      <c r="AH65" s="223"/>
      <c r="AI65" s="223"/>
      <c r="AJ65" s="223"/>
    </row>
    <row r="66" spans="1:36" s="633" customFormat="1" ht="15.75" customHeight="1">
      <c r="A66" s="540"/>
      <c r="B66" s="540"/>
      <c r="C66" s="1511"/>
      <c r="D66" s="1514"/>
      <c r="E66" s="255"/>
      <c r="F66" s="1514"/>
      <c r="G66" s="540"/>
      <c r="H66" s="735"/>
      <c r="I66" s="540"/>
      <c r="J66" s="540"/>
      <c r="K66" s="540"/>
      <c r="L66" s="540"/>
      <c r="M66" s="540"/>
      <c r="N66" s="540"/>
      <c r="O66" s="735"/>
      <c r="P66" s="540"/>
      <c r="Q66" s="540"/>
      <c r="R66" s="604">
        <f t="shared" si="0"/>
        <v>0</v>
      </c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603"/>
      <c r="AE66" s="223"/>
      <c r="AF66" s="223"/>
      <c r="AG66" s="223"/>
      <c r="AH66" s="223"/>
      <c r="AI66" s="223"/>
      <c r="AJ66" s="223"/>
    </row>
    <row r="67" spans="1:36" s="633" customFormat="1" ht="15.75" customHeight="1">
      <c r="A67" s="1515" t="s">
        <v>3540</v>
      </c>
      <c r="B67" s="540"/>
      <c r="C67" s="540" t="s">
        <v>2792</v>
      </c>
      <c r="D67" s="1514"/>
      <c r="E67" s="1514"/>
      <c r="F67" s="1514"/>
      <c r="G67" s="540"/>
      <c r="H67" s="735"/>
      <c r="I67" s="540"/>
      <c r="J67" s="540"/>
      <c r="K67" s="540"/>
      <c r="L67" s="540"/>
      <c r="M67" s="540"/>
      <c r="N67" s="540"/>
      <c r="O67" s="735"/>
      <c r="P67" s="540"/>
      <c r="Q67" s="540"/>
      <c r="R67" s="604">
        <f t="shared" si="0"/>
        <v>0</v>
      </c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603"/>
      <c r="AE67" s="223"/>
      <c r="AF67" s="223"/>
      <c r="AG67" s="223"/>
      <c r="AH67" s="223"/>
      <c r="AI67" s="223"/>
      <c r="AJ67" s="223"/>
    </row>
    <row r="68" spans="1:36" s="633" customFormat="1" ht="15.75" customHeight="1">
      <c r="A68" s="1516" t="s">
        <v>2793</v>
      </c>
      <c r="B68" s="540" t="s">
        <v>2794</v>
      </c>
      <c r="C68" s="540" t="s">
        <v>2795</v>
      </c>
      <c r="D68" s="540"/>
      <c r="E68" s="1514"/>
      <c r="F68" s="1514"/>
      <c r="G68" s="540"/>
      <c r="H68" s="735"/>
      <c r="I68" s="540"/>
      <c r="J68" s="540"/>
      <c r="K68" s="540"/>
      <c r="L68" s="540"/>
      <c r="M68" s="540"/>
      <c r="N68" s="540"/>
      <c r="O68" s="735"/>
      <c r="P68" s="540"/>
      <c r="Q68" s="540"/>
      <c r="R68" s="604">
        <f t="shared" si="0"/>
        <v>0</v>
      </c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603"/>
      <c r="AE68" s="223"/>
      <c r="AF68" s="223"/>
      <c r="AG68" s="223"/>
      <c r="AH68" s="223"/>
      <c r="AI68" s="223"/>
      <c r="AJ68" s="223"/>
    </row>
    <row r="69" spans="1:36" s="633" customFormat="1" ht="15.75" customHeight="1">
      <c r="A69" s="1517" t="s">
        <v>2796</v>
      </c>
      <c r="B69" s="540" t="s">
        <v>2797</v>
      </c>
      <c r="C69" s="540" t="s">
        <v>273</v>
      </c>
      <c r="D69" s="1518"/>
      <c r="E69" s="1514"/>
      <c r="F69" s="1514"/>
      <c r="G69" s="540"/>
      <c r="H69" s="735"/>
      <c r="I69" s="540"/>
      <c r="J69" s="540"/>
      <c r="K69" s="540"/>
      <c r="L69" s="540"/>
      <c r="M69" s="540"/>
      <c r="N69" s="540"/>
      <c r="O69" s="735"/>
      <c r="P69" s="540"/>
      <c r="Q69" s="540"/>
      <c r="R69" s="604">
        <f t="shared" si="0"/>
        <v>0</v>
      </c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603"/>
      <c r="AE69" s="223"/>
      <c r="AF69" s="223"/>
      <c r="AG69" s="223"/>
      <c r="AH69" s="223"/>
      <c r="AI69" s="223"/>
      <c r="AJ69" s="223"/>
    </row>
    <row r="70" spans="1:36" s="633" customFormat="1" ht="15.75" customHeight="1">
      <c r="A70" s="1519" t="s">
        <v>2798</v>
      </c>
      <c r="B70" s="540" t="s">
        <v>2799</v>
      </c>
      <c r="C70" s="1520"/>
      <c r="D70" s="540" t="s">
        <v>2800</v>
      </c>
      <c r="E70" s="255" t="s">
        <v>3877</v>
      </c>
      <c r="F70" s="540"/>
      <c r="G70" s="540"/>
      <c r="H70" s="735"/>
      <c r="I70" s="540"/>
      <c r="J70" s="540"/>
      <c r="K70" s="540"/>
      <c r="L70" s="540"/>
      <c r="M70" s="540"/>
      <c r="N70" s="540"/>
      <c r="O70" s="735"/>
      <c r="P70" s="540"/>
      <c r="Q70" s="540"/>
      <c r="R70" s="604">
        <f t="shared" si="0"/>
        <v>0</v>
      </c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603"/>
      <c r="AE70" s="223"/>
      <c r="AF70" s="223"/>
      <c r="AG70" s="223"/>
      <c r="AH70" s="223"/>
      <c r="AI70" s="223"/>
      <c r="AJ70" s="223"/>
    </row>
    <row r="71" spans="1:36" s="633" customFormat="1" ht="15.75" customHeight="1">
      <c r="A71" s="1521" t="s">
        <v>2801</v>
      </c>
      <c r="B71" s="540"/>
      <c r="C71" s="1511"/>
      <c r="D71" s="1514"/>
      <c r="E71" s="1514" t="s">
        <v>2802</v>
      </c>
      <c r="F71" s="540"/>
      <c r="G71" s="540"/>
      <c r="H71" s="735"/>
      <c r="I71" s="540"/>
      <c r="J71" s="540"/>
      <c r="K71" s="540"/>
      <c r="L71" s="540"/>
      <c r="M71" s="540"/>
      <c r="N71" s="540"/>
      <c r="O71" s="540">
        <v>121000</v>
      </c>
      <c r="P71" s="540"/>
      <c r="R71" s="604">
        <f t="shared" si="0"/>
        <v>121000</v>
      </c>
      <c r="S71" s="603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603"/>
      <c r="AE71" s="223"/>
      <c r="AF71" s="223"/>
      <c r="AG71" s="223"/>
      <c r="AH71" s="223"/>
      <c r="AI71" s="223"/>
      <c r="AJ71" s="223"/>
    </row>
    <row r="72" spans="1:36" s="633" customFormat="1" ht="15.75" customHeight="1">
      <c r="A72" s="1522" t="s">
        <v>2803</v>
      </c>
      <c r="B72" s="540"/>
      <c r="C72" s="540"/>
      <c r="D72" s="540" t="s">
        <v>2800</v>
      </c>
      <c r="E72" s="255"/>
      <c r="F72" s="1514"/>
      <c r="G72" s="540"/>
      <c r="H72" s="735"/>
      <c r="I72" s="540"/>
      <c r="J72" s="540"/>
      <c r="K72" s="540"/>
      <c r="L72" s="540"/>
      <c r="M72" s="540"/>
      <c r="N72" s="540"/>
      <c r="O72" s="735"/>
      <c r="P72" s="540"/>
      <c r="Q72" s="540"/>
      <c r="R72" s="604">
        <f t="shared" si="0"/>
        <v>0</v>
      </c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603"/>
      <c r="AE72" s="223"/>
      <c r="AF72" s="223"/>
      <c r="AG72" s="223"/>
      <c r="AH72" s="223"/>
      <c r="AI72" s="223"/>
      <c r="AJ72" s="223"/>
    </row>
    <row r="73" spans="1:36" s="633" customFormat="1" ht="15.75" customHeight="1">
      <c r="A73" s="1523" t="s">
        <v>2804</v>
      </c>
      <c r="B73" s="540"/>
      <c r="C73" s="540"/>
      <c r="D73" s="1524"/>
      <c r="E73" s="1525"/>
      <c r="F73" s="540"/>
      <c r="G73" s="540"/>
      <c r="H73" s="735"/>
      <c r="I73" s="540"/>
      <c r="J73" s="540"/>
      <c r="K73" s="540"/>
      <c r="L73" s="540"/>
      <c r="M73" s="540"/>
      <c r="N73" s="540"/>
      <c r="O73" s="735"/>
      <c r="P73" s="540"/>
      <c r="Q73" s="540"/>
      <c r="R73" s="604">
        <f t="shared" si="0"/>
        <v>0</v>
      </c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603"/>
      <c r="AE73" s="223"/>
      <c r="AF73" s="223"/>
      <c r="AG73" s="223"/>
      <c r="AH73" s="223"/>
      <c r="AI73" s="223"/>
      <c r="AJ73" s="223"/>
    </row>
    <row r="74" spans="1:36" s="633" customFormat="1" ht="15.75" customHeight="1">
      <c r="A74" s="1519" t="s">
        <v>2805</v>
      </c>
      <c r="B74" s="540"/>
      <c r="C74" s="540"/>
      <c r="D74" s="1524"/>
      <c r="E74" s="1514" t="s">
        <v>2806</v>
      </c>
      <c r="F74" s="540"/>
      <c r="G74" s="540"/>
      <c r="H74" s="735"/>
      <c r="I74" s="540"/>
      <c r="J74" s="540"/>
      <c r="K74" s="540"/>
      <c r="L74" s="540"/>
      <c r="M74" s="540"/>
      <c r="N74" s="540"/>
      <c r="O74" s="735"/>
      <c r="P74" s="540"/>
      <c r="Q74" s="540"/>
      <c r="R74" s="604">
        <f t="shared" si="0"/>
        <v>0</v>
      </c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603"/>
      <c r="AE74" s="223"/>
      <c r="AF74" s="223"/>
      <c r="AG74" s="223"/>
      <c r="AH74" s="223"/>
      <c r="AI74" s="223"/>
      <c r="AJ74" s="223"/>
    </row>
    <row r="75" spans="1:36" s="633" customFormat="1" ht="15.75" customHeight="1">
      <c r="A75" s="1521" t="s">
        <v>2801</v>
      </c>
      <c r="B75" s="1514"/>
      <c r="C75" s="1526"/>
      <c r="D75" s="1524"/>
      <c r="E75" s="1514" t="s">
        <v>2807</v>
      </c>
      <c r="F75" s="540"/>
      <c r="G75" s="540"/>
      <c r="H75" s="735"/>
      <c r="I75" s="540"/>
      <c r="J75" s="540"/>
      <c r="K75" s="540"/>
      <c r="L75" s="540"/>
      <c r="M75" s="540"/>
      <c r="N75" s="540"/>
      <c r="O75" s="735"/>
      <c r="P75" s="540"/>
      <c r="Q75" s="1514">
        <v>48600</v>
      </c>
      <c r="R75" s="604">
        <f t="shared" si="0"/>
        <v>48600</v>
      </c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603"/>
      <c r="AE75" s="223"/>
      <c r="AF75" s="223"/>
      <c r="AG75" s="223"/>
      <c r="AH75" s="223"/>
      <c r="AI75" s="223"/>
      <c r="AJ75" s="223"/>
    </row>
    <row r="76" spans="1:36" s="633" customFormat="1" ht="15.75" customHeight="1">
      <c r="A76" s="1527" t="s">
        <v>2808</v>
      </c>
      <c r="B76" s="540"/>
      <c r="C76" s="540"/>
      <c r="D76" s="1524"/>
      <c r="E76" s="255"/>
      <c r="F76" s="540"/>
      <c r="G76" s="540"/>
      <c r="H76" s="735"/>
      <c r="I76" s="540"/>
      <c r="J76" s="540"/>
      <c r="K76" s="540"/>
      <c r="L76" s="540"/>
      <c r="M76" s="540"/>
      <c r="N76" s="540"/>
      <c r="O76" s="735"/>
      <c r="P76" s="540"/>
      <c r="Q76" s="540"/>
      <c r="R76" s="604">
        <f t="shared" si="0"/>
        <v>0</v>
      </c>
      <c r="S76" s="603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603"/>
      <c r="AE76" s="223"/>
      <c r="AF76" s="223"/>
      <c r="AG76" s="223"/>
      <c r="AH76" s="223"/>
      <c r="AI76" s="223"/>
      <c r="AJ76" s="223"/>
    </row>
    <row r="77" spans="1:36" s="633" customFormat="1" ht="15.75" customHeight="1">
      <c r="A77" s="750" t="s">
        <v>2809</v>
      </c>
      <c r="B77" s="540"/>
      <c r="C77" s="540"/>
      <c r="D77" s="1524" t="s">
        <v>2810</v>
      </c>
      <c r="E77" s="1514" t="s">
        <v>2811</v>
      </c>
      <c r="F77" s="540"/>
      <c r="G77" s="540"/>
      <c r="H77" s="735"/>
      <c r="I77" s="540"/>
      <c r="J77" s="540"/>
      <c r="K77" s="540"/>
      <c r="L77" s="540"/>
      <c r="M77" s="540"/>
      <c r="N77" s="540"/>
      <c r="O77" s="735"/>
      <c r="P77" s="540"/>
      <c r="Q77" s="540">
        <v>1800</v>
      </c>
      <c r="R77" s="604">
        <f t="shared" si="0"/>
        <v>1800</v>
      </c>
      <c r="S77" s="603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603"/>
      <c r="AE77" s="223"/>
      <c r="AF77" s="223"/>
      <c r="AG77" s="223"/>
      <c r="AH77" s="223"/>
      <c r="AI77" s="223"/>
      <c r="AJ77" s="223"/>
    </row>
    <row r="78" spans="1:36" s="633" customFormat="1" ht="15.75" customHeight="1">
      <c r="A78" s="750" t="s">
        <v>2812</v>
      </c>
      <c r="B78" s="540"/>
      <c r="C78" s="540"/>
      <c r="D78" s="1524" t="s">
        <v>2813</v>
      </c>
      <c r="E78" s="1526" t="s">
        <v>2814</v>
      </c>
      <c r="F78" s="540"/>
      <c r="G78" s="540"/>
      <c r="H78" s="735"/>
      <c r="I78" s="540"/>
      <c r="J78" s="540"/>
      <c r="K78" s="540"/>
      <c r="L78" s="540"/>
      <c r="M78" s="540"/>
      <c r="N78" s="540"/>
      <c r="O78" s="735"/>
      <c r="P78" s="540"/>
      <c r="Q78" s="540">
        <f>230*25*2</f>
        <v>11500</v>
      </c>
      <c r="R78" s="604">
        <f t="shared" si="0"/>
        <v>11500</v>
      </c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603"/>
      <c r="AE78" s="223"/>
      <c r="AF78" s="223"/>
      <c r="AG78" s="223"/>
      <c r="AH78" s="223"/>
      <c r="AI78" s="223"/>
      <c r="AJ78" s="223"/>
    </row>
    <row r="79" spans="1:36" s="633" customFormat="1" ht="15.75" customHeight="1">
      <c r="A79" s="1528" t="s">
        <v>2815</v>
      </c>
      <c r="B79" s="540"/>
      <c r="C79" s="540"/>
      <c r="D79" s="1524"/>
      <c r="E79" s="255" t="s">
        <v>2816</v>
      </c>
      <c r="F79" s="540"/>
      <c r="G79" s="540"/>
      <c r="H79" s="735"/>
      <c r="I79" s="540"/>
      <c r="J79" s="540"/>
      <c r="K79" s="540"/>
      <c r="L79" s="540"/>
      <c r="M79" s="540"/>
      <c r="N79" s="540"/>
      <c r="O79" s="735"/>
      <c r="P79" s="540"/>
      <c r="Q79" s="540"/>
      <c r="R79" s="604">
        <f t="shared" si="0"/>
        <v>0</v>
      </c>
      <c r="S79" s="603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603"/>
      <c r="AE79" s="223"/>
      <c r="AF79" s="223"/>
      <c r="AG79" s="223"/>
      <c r="AH79" s="223"/>
      <c r="AI79" s="223"/>
      <c r="AJ79" s="223"/>
    </row>
    <row r="80" spans="1:36" s="633" customFormat="1" ht="15.75" customHeight="1">
      <c r="A80" s="1528"/>
      <c r="B80" s="540"/>
      <c r="C80" s="540"/>
      <c r="D80" s="1524"/>
      <c r="E80" s="255"/>
      <c r="F80" s="540"/>
      <c r="G80" s="540"/>
      <c r="H80" s="735"/>
      <c r="I80" s="540"/>
      <c r="J80" s="540"/>
      <c r="K80" s="540"/>
      <c r="L80" s="540"/>
      <c r="M80" s="540"/>
      <c r="N80" s="540"/>
      <c r="O80" s="735"/>
      <c r="P80" s="540"/>
      <c r="Q80" s="540"/>
      <c r="R80" s="604">
        <f t="shared" si="0"/>
        <v>0</v>
      </c>
      <c r="S80" s="603"/>
      <c r="T80" s="603"/>
      <c r="U80" s="603"/>
      <c r="V80" s="603"/>
      <c r="W80" s="603"/>
      <c r="X80" s="603"/>
      <c r="Y80" s="603"/>
      <c r="Z80" s="603"/>
      <c r="AA80" s="603"/>
      <c r="AB80" s="603"/>
      <c r="AC80" s="603"/>
      <c r="AD80" s="603"/>
      <c r="AE80" s="223"/>
      <c r="AF80" s="223"/>
      <c r="AG80" s="223"/>
      <c r="AH80" s="223"/>
      <c r="AI80" s="223"/>
      <c r="AJ80" s="223"/>
    </row>
    <row r="81" spans="1:36" s="633" customFormat="1" ht="15.75" customHeight="1">
      <c r="A81" s="1529" t="s">
        <v>3541</v>
      </c>
      <c r="B81" s="540"/>
      <c r="C81" s="540"/>
      <c r="D81" s="1514" t="s">
        <v>2817</v>
      </c>
      <c r="E81" s="1514" t="s">
        <v>2818</v>
      </c>
      <c r="F81" s="540"/>
      <c r="G81" s="540"/>
      <c r="H81" s="735"/>
      <c r="I81" s="540"/>
      <c r="J81" s="540"/>
      <c r="K81" s="540"/>
      <c r="L81" s="540"/>
      <c r="M81" s="540"/>
      <c r="N81" s="540"/>
      <c r="O81" s="735"/>
      <c r="P81" s="540"/>
      <c r="Q81" s="540"/>
      <c r="R81" s="604">
        <f t="shared" ref="R81:R107" si="1">SUM(H81:Q81)</f>
        <v>0</v>
      </c>
      <c r="S81" s="603"/>
      <c r="T81" s="603"/>
      <c r="U81" s="603"/>
      <c r="V81" s="603"/>
      <c r="W81" s="603"/>
      <c r="X81" s="603"/>
      <c r="Y81" s="603"/>
      <c r="Z81" s="603"/>
      <c r="AA81" s="603"/>
      <c r="AB81" s="603"/>
      <c r="AC81" s="603"/>
      <c r="AD81" s="603"/>
      <c r="AE81" s="223"/>
      <c r="AF81" s="223"/>
      <c r="AG81" s="223"/>
      <c r="AH81" s="223"/>
      <c r="AI81" s="223"/>
      <c r="AJ81" s="223"/>
    </row>
    <row r="82" spans="1:36" s="633" customFormat="1" ht="15.75" customHeight="1">
      <c r="A82" s="1515" t="s">
        <v>2819</v>
      </c>
      <c r="B82" s="540"/>
      <c r="C82" s="540"/>
      <c r="D82" s="1524"/>
      <c r="E82" s="1514" t="s">
        <v>2835</v>
      </c>
      <c r="F82" s="540"/>
      <c r="G82" s="540"/>
      <c r="H82" s="735"/>
      <c r="I82" s="540"/>
      <c r="J82" s="540"/>
      <c r="K82" s="540"/>
      <c r="L82" s="540"/>
      <c r="M82" s="540"/>
      <c r="N82" s="540"/>
      <c r="O82" s="735"/>
      <c r="P82" s="540"/>
      <c r="Q82" s="540">
        <v>8000</v>
      </c>
      <c r="R82" s="604">
        <f t="shared" si="1"/>
        <v>8000</v>
      </c>
      <c r="S82" s="603"/>
      <c r="T82" s="603"/>
      <c r="U82" s="603"/>
      <c r="V82" s="603"/>
      <c r="W82" s="603"/>
      <c r="X82" s="603"/>
      <c r="Y82" s="603"/>
      <c r="Z82" s="603"/>
      <c r="AA82" s="603"/>
      <c r="AB82" s="603"/>
      <c r="AC82" s="603"/>
      <c r="AD82" s="603"/>
      <c r="AE82" s="223"/>
      <c r="AF82" s="223"/>
      <c r="AG82" s="223"/>
      <c r="AH82" s="223"/>
      <c r="AI82" s="223"/>
      <c r="AJ82" s="223"/>
    </row>
    <row r="83" spans="1:36" s="633" customFormat="1" ht="15.75" customHeight="1">
      <c r="A83" s="1530" t="s">
        <v>2820</v>
      </c>
      <c r="B83" s="540" t="s">
        <v>2821</v>
      </c>
      <c r="C83" s="540" t="s">
        <v>2794</v>
      </c>
      <c r="D83" s="1524"/>
      <c r="E83" s="1514" t="s">
        <v>2822</v>
      </c>
      <c r="F83" s="540"/>
      <c r="G83" s="540"/>
      <c r="H83" s="735"/>
      <c r="I83" s="540"/>
      <c r="J83" s="540"/>
      <c r="K83" s="540"/>
      <c r="L83" s="540"/>
      <c r="M83" s="540"/>
      <c r="N83" s="540"/>
      <c r="O83" s="540"/>
      <c r="P83" s="540"/>
      <c r="Q83" s="540">
        <v>5750</v>
      </c>
      <c r="R83" s="604">
        <f t="shared" si="1"/>
        <v>5750</v>
      </c>
      <c r="S83" s="603"/>
      <c r="T83" s="603"/>
      <c r="U83" s="603"/>
      <c r="V83" s="603"/>
      <c r="W83" s="603"/>
      <c r="X83" s="603"/>
      <c r="Y83" s="603"/>
      <c r="Z83" s="603"/>
      <c r="AA83" s="603"/>
      <c r="AB83" s="603"/>
      <c r="AC83" s="603"/>
      <c r="AD83" s="603"/>
      <c r="AE83" s="223"/>
      <c r="AF83" s="223"/>
      <c r="AG83" s="223"/>
      <c r="AH83" s="223"/>
      <c r="AI83" s="223"/>
      <c r="AJ83" s="223"/>
    </row>
    <row r="84" spans="1:36" s="633" customFormat="1" ht="15.75" customHeight="1">
      <c r="A84" s="541" t="s">
        <v>2823</v>
      </c>
      <c r="B84" s="1514" t="s">
        <v>2824</v>
      </c>
      <c r="C84" s="540" t="s">
        <v>2825</v>
      </c>
      <c r="D84" s="1524"/>
      <c r="E84" s="1514" t="s">
        <v>2826</v>
      </c>
      <c r="F84" s="540"/>
      <c r="G84" s="540"/>
      <c r="H84" s="735"/>
      <c r="I84" s="540"/>
      <c r="J84" s="540"/>
      <c r="K84" s="540"/>
      <c r="L84" s="540"/>
      <c r="M84" s="540"/>
      <c r="N84" s="540"/>
      <c r="O84" s="540"/>
      <c r="P84" s="540"/>
      <c r="Q84" s="540">
        <v>1800</v>
      </c>
      <c r="R84" s="604">
        <f t="shared" si="1"/>
        <v>1800</v>
      </c>
      <c r="S84" s="603"/>
      <c r="T84" s="603"/>
      <c r="U84" s="603"/>
      <c r="V84" s="603"/>
      <c r="W84" s="603"/>
      <c r="X84" s="603"/>
      <c r="Y84" s="603"/>
      <c r="Z84" s="603"/>
      <c r="AA84" s="603"/>
      <c r="AB84" s="603"/>
      <c r="AC84" s="603"/>
      <c r="AD84" s="603"/>
      <c r="AE84" s="223"/>
      <c r="AF84" s="223"/>
      <c r="AG84" s="223"/>
      <c r="AH84" s="223"/>
      <c r="AI84" s="223"/>
      <c r="AJ84" s="223"/>
    </row>
    <row r="85" spans="1:36" s="633" customFormat="1" ht="15.75" customHeight="1">
      <c r="A85" s="541" t="s">
        <v>2827</v>
      </c>
      <c r="B85" s="540"/>
      <c r="C85" s="1514" t="s">
        <v>1096</v>
      </c>
      <c r="D85" s="1524" t="s">
        <v>2828</v>
      </c>
      <c r="E85" s="136" t="s">
        <v>2830</v>
      </c>
      <c r="F85" s="540"/>
      <c r="G85" s="540"/>
      <c r="H85" s="735"/>
      <c r="I85" s="540"/>
      <c r="J85" s="540"/>
      <c r="K85" s="540"/>
      <c r="L85" s="540"/>
      <c r="M85" s="540"/>
      <c r="N85" s="540"/>
      <c r="O85" s="540"/>
      <c r="P85" s="540"/>
      <c r="Q85" s="540">
        <v>10000</v>
      </c>
      <c r="R85" s="604">
        <f t="shared" si="1"/>
        <v>10000</v>
      </c>
      <c r="S85" s="603"/>
      <c r="T85" s="603"/>
      <c r="U85" s="603"/>
      <c r="V85" s="603"/>
      <c r="W85" s="603"/>
      <c r="X85" s="603"/>
      <c r="Y85" s="603"/>
      <c r="Z85" s="603"/>
      <c r="AA85" s="603"/>
      <c r="AB85" s="603"/>
      <c r="AC85" s="603"/>
      <c r="AD85" s="603"/>
      <c r="AE85" s="223"/>
      <c r="AF85" s="223"/>
      <c r="AG85" s="223"/>
      <c r="AH85" s="223"/>
      <c r="AI85" s="223"/>
      <c r="AJ85" s="223"/>
    </row>
    <row r="86" spans="1:36" s="633" customFormat="1" ht="15.75" customHeight="1">
      <c r="A86" s="541" t="s">
        <v>2829</v>
      </c>
      <c r="B86" s="540"/>
      <c r="C86" s="540"/>
      <c r="D86" s="1524"/>
      <c r="E86" s="255"/>
      <c r="F86" s="540"/>
      <c r="G86" s="540"/>
      <c r="H86" s="735"/>
      <c r="I86" s="540"/>
      <c r="J86" s="1531"/>
      <c r="K86" s="540"/>
      <c r="L86" s="540"/>
      <c r="M86" s="540"/>
      <c r="N86" s="540"/>
      <c r="O86" s="540"/>
      <c r="P86" s="540"/>
      <c r="Q86" s="540"/>
      <c r="R86" s="604">
        <f t="shared" si="1"/>
        <v>0</v>
      </c>
      <c r="S86" s="603"/>
      <c r="T86" s="603"/>
      <c r="U86" s="603"/>
      <c r="V86" s="603"/>
      <c r="W86" s="603"/>
      <c r="X86" s="603"/>
      <c r="Y86" s="603"/>
      <c r="Z86" s="603"/>
      <c r="AA86" s="603"/>
      <c r="AB86" s="603"/>
      <c r="AC86" s="603"/>
      <c r="AD86" s="603"/>
      <c r="AE86" s="223"/>
      <c r="AF86" s="223"/>
      <c r="AG86" s="223"/>
      <c r="AH86" s="223"/>
      <c r="AI86" s="223"/>
      <c r="AJ86" s="223"/>
    </row>
    <row r="87" spans="1:36" s="588" customFormat="1" ht="15.75" customHeight="1">
      <c r="A87" s="616" t="s">
        <v>2836</v>
      </c>
      <c r="B87" s="137"/>
      <c r="C87" s="137"/>
      <c r="D87" s="137"/>
      <c r="E87" s="1040"/>
      <c r="F87" s="137"/>
      <c r="G87" s="137"/>
      <c r="H87" s="1532"/>
      <c r="I87" s="137"/>
      <c r="J87" s="137"/>
      <c r="K87" s="137"/>
      <c r="L87" s="137"/>
      <c r="M87" s="137"/>
      <c r="N87" s="137"/>
      <c r="O87" s="137"/>
      <c r="P87" s="137"/>
      <c r="Q87" s="137"/>
      <c r="R87" s="604">
        <f t="shared" si="1"/>
        <v>0</v>
      </c>
      <c r="S87" s="603"/>
      <c r="T87" s="603"/>
      <c r="U87" s="603"/>
      <c r="V87" s="603"/>
      <c r="W87" s="603"/>
      <c r="X87" s="603"/>
      <c r="Y87" s="603"/>
      <c r="Z87" s="603"/>
      <c r="AA87" s="603"/>
      <c r="AB87" s="603"/>
      <c r="AC87" s="603"/>
      <c r="AD87" s="603"/>
      <c r="AE87" s="223"/>
      <c r="AF87" s="223"/>
      <c r="AG87" s="223"/>
      <c r="AH87" s="223"/>
      <c r="AI87" s="223"/>
      <c r="AJ87" s="223"/>
    </row>
    <row r="88" spans="1:36" s="451" customFormat="1" ht="15.75" customHeight="1">
      <c r="A88" s="740" t="s">
        <v>2449</v>
      </c>
      <c r="B88" s="1318" t="s">
        <v>1460</v>
      </c>
      <c r="C88" s="1318" t="s">
        <v>1461</v>
      </c>
      <c r="D88" s="1318" t="s">
        <v>232</v>
      </c>
      <c r="E88" s="1319" t="s">
        <v>2587</v>
      </c>
      <c r="F88" s="1318" t="s">
        <v>234</v>
      </c>
      <c r="G88" s="1318">
        <v>0</v>
      </c>
      <c r="H88" s="735"/>
      <c r="I88" s="1318"/>
      <c r="J88" s="1318"/>
      <c r="K88" s="1318"/>
      <c r="L88" s="1318"/>
      <c r="M88" s="1318"/>
      <c r="N88" s="1318"/>
      <c r="O88" s="1318"/>
      <c r="P88" s="1318"/>
      <c r="Q88" s="1318"/>
      <c r="R88" s="604">
        <f t="shared" si="1"/>
        <v>0</v>
      </c>
      <c r="S88" s="603"/>
      <c r="T88" s="603"/>
      <c r="U88" s="603"/>
      <c r="V88" s="603"/>
      <c r="W88" s="603"/>
      <c r="X88" s="603"/>
      <c r="Y88" s="603"/>
      <c r="Z88" s="603"/>
      <c r="AA88" s="603"/>
      <c r="AB88" s="603"/>
      <c r="AC88" s="603"/>
      <c r="AD88" s="603"/>
      <c r="AE88" s="223"/>
      <c r="AF88" s="223"/>
      <c r="AG88" s="223"/>
      <c r="AH88" s="223"/>
      <c r="AI88" s="223"/>
      <c r="AJ88" s="223"/>
    </row>
    <row r="89" spans="1:36" s="451" customFormat="1" ht="15.75" customHeight="1">
      <c r="A89" s="740" t="s">
        <v>1462</v>
      </c>
      <c r="B89" s="1318" t="s">
        <v>1463</v>
      </c>
      <c r="C89" s="1318" t="s">
        <v>1464</v>
      </c>
      <c r="D89" s="1318"/>
      <c r="E89" s="1319" t="s">
        <v>1465</v>
      </c>
      <c r="F89" s="1318" t="s">
        <v>237</v>
      </c>
      <c r="G89" s="1318"/>
      <c r="H89" s="735"/>
      <c r="I89" s="1318"/>
      <c r="J89" s="1318"/>
      <c r="K89" s="1318"/>
      <c r="L89" s="1318"/>
      <c r="M89" s="1318"/>
      <c r="N89" s="1318"/>
      <c r="O89" s="1318"/>
      <c r="P89" s="1318"/>
      <c r="Q89" s="1318"/>
      <c r="R89" s="604">
        <f t="shared" si="1"/>
        <v>0</v>
      </c>
      <c r="S89" s="603"/>
      <c r="T89" s="603"/>
      <c r="U89" s="603"/>
      <c r="V89" s="603"/>
      <c r="W89" s="603"/>
      <c r="X89" s="603"/>
      <c r="Y89" s="603"/>
      <c r="Z89" s="603"/>
      <c r="AA89" s="603"/>
      <c r="AB89" s="603"/>
      <c r="AC89" s="603"/>
      <c r="AD89" s="603"/>
      <c r="AE89" s="223"/>
      <c r="AF89" s="223"/>
      <c r="AG89" s="223"/>
      <c r="AH89" s="223"/>
      <c r="AI89" s="223"/>
      <c r="AJ89" s="223"/>
    </row>
    <row r="90" spans="1:36" s="451" customFormat="1" ht="15.75" customHeight="1">
      <c r="A90" s="740" t="s">
        <v>2448</v>
      </c>
      <c r="B90" s="1318" t="s">
        <v>1466</v>
      </c>
      <c r="C90" s="1318" t="s">
        <v>1467</v>
      </c>
      <c r="D90" s="1318"/>
      <c r="E90" s="1319" t="s">
        <v>1468</v>
      </c>
      <c r="F90" s="1318" t="s">
        <v>240</v>
      </c>
      <c r="G90" s="1318"/>
      <c r="H90" s="735"/>
      <c r="I90" s="1318"/>
      <c r="J90" s="1318"/>
      <c r="K90" s="1318"/>
      <c r="L90" s="1318"/>
      <c r="M90" s="1318"/>
      <c r="N90" s="1318"/>
      <c r="O90" s="1318"/>
      <c r="P90" s="1318"/>
      <c r="Q90" s="1318"/>
      <c r="R90" s="604">
        <f t="shared" si="1"/>
        <v>0</v>
      </c>
      <c r="S90" s="603"/>
      <c r="T90" s="603"/>
      <c r="U90" s="603"/>
      <c r="V90" s="603"/>
      <c r="W90" s="603"/>
      <c r="X90" s="603"/>
      <c r="Y90" s="603"/>
      <c r="Z90" s="603"/>
      <c r="AA90" s="603"/>
      <c r="AB90" s="603"/>
      <c r="AC90" s="603"/>
      <c r="AD90" s="603"/>
      <c r="AE90" s="223"/>
      <c r="AF90" s="223"/>
      <c r="AG90" s="223"/>
      <c r="AH90" s="223"/>
      <c r="AI90" s="223"/>
      <c r="AJ90" s="223"/>
    </row>
    <row r="91" spans="1:36" s="451" customFormat="1" ht="15.75" customHeight="1">
      <c r="A91" s="740" t="s">
        <v>1469</v>
      </c>
      <c r="B91" s="1318" t="s">
        <v>1470</v>
      </c>
      <c r="C91" s="1318" t="s">
        <v>1471</v>
      </c>
      <c r="D91" s="1318"/>
      <c r="E91" s="1319" t="s">
        <v>1472</v>
      </c>
      <c r="F91" s="1318" t="s">
        <v>241</v>
      </c>
      <c r="G91" s="1318"/>
      <c r="H91" s="735"/>
      <c r="I91" s="1318"/>
      <c r="J91" s="1318"/>
      <c r="K91" s="1318"/>
      <c r="L91" s="1318"/>
      <c r="M91" s="1318"/>
      <c r="N91" s="1318"/>
      <c r="O91" s="1318"/>
      <c r="P91" s="1318"/>
      <c r="Q91" s="1318"/>
      <c r="R91" s="604">
        <f t="shared" si="1"/>
        <v>0</v>
      </c>
      <c r="S91" s="603"/>
      <c r="T91" s="603"/>
      <c r="U91" s="603"/>
      <c r="V91" s="603"/>
      <c r="W91" s="603"/>
      <c r="X91" s="603"/>
      <c r="Y91" s="603"/>
      <c r="Z91" s="603"/>
      <c r="AA91" s="603"/>
      <c r="AB91" s="603"/>
      <c r="AC91" s="603"/>
      <c r="AD91" s="603"/>
      <c r="AE91" s="223"/>
      <c r="AF91" s="223"/>
      <c r="AG91" s="223"/>
      <c r="AH91" s="223"/>
      <c r="AI91" s="223"/>
      <c r="AJ91" s="223"/>
    </row>
    <row r="92" spans="1:36" s="451" customFormat="1" ht="15.75" customHeight="1">
      <c r="A92" s="255"/>
      <c r="B92" s="1318"/>
      <c r="C92" s="1318"/>
      <c r="D92" s="1318"/>
      <c r="E92" s="1319" t="s">
        <v>1473</v>
      </c>
      <c r="F92" s="1318"/>
      <c r="G92" s="1318"/>
      <c r="H92" s="735"/>
      <c r="I92" s="1318"/>
      <c r="J92" s="1318"/>
      <c r="K92" s="1318"/>
      <c r="L92" s="1318"/>
      <c r="M92" s="1318"/>
      <c r="N92" s="1318"/>
      <c r="O92" s="1318"/>
      <c r="P92" s="1318"/>
      <c r="Q92" s="1318">
        <v>11250</v>
      </c>
      <c r="R92" s="604">
        <f t="shared" si="1"/>
        <v>11250</v>
      </c>
      <c r="S92" s="603"/>
      <c r="T92" s="603"/>
      <c r="U92" s="603"/>
      <c r="V92" s="603"/>
      <c r="W92" s="603"/>
      <c r="X92" s="603"/>
      <c r="Y92" s="603"/>
      <c r="Z92" s="603"/>
      <c r="AA92" s="603"/>
      <c r="AB92" s="603"/>
      <c r="AC92" s="603"/>
      <c r="AD92" s="603"/>
      <c r="AE92" s="223"/>
      <c r="AF92" s="223"/>
      <c r="AG92" s="223"/>
      <c r="AH92" s="223"/>
      <c r="AI92" s="223"/>
      <c r="AJ92" s="223"/>
    </row>
    <row r="93" spans="1:36" s="451" customFormat="1" ht="15.75" customHeight="1">
      <c r="A93" s="255"/>
      <c r="B93" s="1318"/>
      <c r="C93" s="1318"/>
      <c r="D93" s="1318"/>
      <c r="E93" s="1319"/>
      <c r="F93" s="1318"/>
      <c r="G93" s="1318"/>
      <c r="H93" s="735"/>
      <c r="I93" s="1318"/>
      <c r="J93" s="1318"/>
      <c r="K93" s="1318"/>
      <c r="L93" s="1318"/>
      <c r="M93" s="1318"/>
      <c r="N93" s="1318"/>
      <c r="O93" s="1318"/>
      <c r="P93" s="1318"/>
      <c r="Q93" s="1318"/>
      <c r="R93" s="604">
        <f t="shared" si="1"/>
        <v>0</v>
      </c>
      <c r="S93" s="603"/>
      <c r="T93" s="603"/>
      <c r="U93" s="603"/>
      <c r="V93" s="603"/>
      <c r="W93" s="603"/>
      <c r="X93" s="603"/>
      <c r="Y93" s="603"/>
      <c r="Z93" s="603"/>
      <c r="AA93" s="603"/>
      <c r="AB93" s="603"/>
      <c r="AC93" s="603"/>
      <c r="AD93" s="603"/>
      <c r="AE93" s="223"/>
      <c r="AF93" s="223"/>
      <c r="AG93" s="223"/>
      <c r="AH93" s="223"/>
      <c r="AI93" s="223"/>
      <c r="AJ93" s="223"/>
    </row>
    <row r="94" spans="1:36" s="451" customFormat="1" ht="15.75" customHeight="1">
      <c r="A94" s="255"/>
      <c r="B94" s="1318"/>
      <c r="C94" s="1318"/>
      <c r="D94" s="1318"/>
      <c r="E94" s="1319"/>
      <c r="F94" s="1318"/>
      <c r="G94" s="1318"/>
      <c r="H94" s="735"/>
      <c r="I94" s="1318"/>
      <c r="J94" s="1318"/>
      <c r="K94" s="1318"/>
      <c r="L94" s="1318"/>
      <c r="M94" s="1318"/>
      <c r="N94" s="1318"/>
      <c r="O94" s="1318"/>
      <c r="P94" s="1318"/>
      <c r="Q94" s="1318"/>
      <c r="R94" s="604">
        <f t="shared" si="1"/>
        <v>0</v>
      </c>
      <c r="S94" s="603"/>
      <c r="T94" s="603"/>
      <c r="U94" s="603"/>
      <c r="V94" s="603"/>
      <c r="W94" s="603"/>
      <c r="X94" s="603"/>
      <c r="Y94" s="603"/>
      <c r="Z94" s="603"/>
      <c r="AA94" s="603"/>
      <c r="AB94" s="603"/>
      <c r="AC94" s="603"/>
      <c r="AD94" s="603"/>
      <c r="AE94" s="223"/>
      <c r="AF94" s="223"/>
      <c r="AG94" s="223"/>
      <c r="AH94" s="223"/>
      <c r="AI94" s="223"/>
      <c r="AJ94" s="223"/>
    </row>
    <row r="95" spans="1:36" s="451" customFormat="1" ht="15.75" customHeight="1">
      <c r="A95" s="255"/>
      <c r="B95" s="1318"/>
      <c r="C95" s="1318"/>
      <c r="D95" s="1318"/>
      <c r="E95" s="1319"/>
      <c r="F95" s="1318"/>
      <c r="G95" s="1318"/>
      <c r="H95" s="735"/>
      <c r="I95" s="1318"/>
      <c r="J95" s="1318"/>
      <c r="K95" s="1318"/>
      <c r="L95" s="1318"/>
      <c r="M95" s="1318"/>
      <c r="N95" s="1318"/>
      <c r="O95" s="1318"/>
      <c r="P95" s="1318"/>
      <c r="Q95" s="1318"/>
      <c r="R95" s="604">
        <f t="shared" si="1"/>
        <v>0</v>
      </c>
      <c r="S95" s="603"/>
      <c r="T95" s="603"/>
      <c r="U95" s="603"/>
      <c r="V95" s="603"/>
      <c r="W95" s="603"/>
      <c r="X95" s="603"/>
      <c r="Y95" s="603"/>
      <c r="Z95" s="603"/>
      <c r="AA95" s="603"/>
      <c r="AB95" s="603"/>
      <c r="AC95" s="603"/>
      <c r="AD95" s="603"/>
      <c r="AE95" s="223"/>
      <c r="AF95" s="223"/>
      <c r="AG95" s="223"/>
      <c r="AH95" s="223"/>
      <c r="AI95" s="223"/>
      <c r="AJ95" s="223"/>
    </row>
    <row r="96" spans="1:36" s="451" customFormat="1" ht="15.75" customHeight="1">
      <c r="A96" s="255"/>
      <c r="B96" s="1318"/>
      <c r="C96" s="1318"/>
      <c r="D96" s="1318"/>
      <c r="E96" s="1319"/>
      <c r="F96" s="1318"/>
      <c r="G96" s="1318"/>
      <c r="H96" s="735"/>
      <c r="I96" s="1318"/>
      <c r="J96" s="1318"/>
      <c r="K96" s="1318"/>
      <c r="L96" s="1318"/>
      <c r="M96" s="1318"/>
      <c r="N96" s="1318"/>
      <c r="O96" s="1318"/>
      <c r="P96" s="1318"/>
      <c r="Q96" s="1318"/>
      <c r="R96" s="604">
        <f t="shared" si="1"/>
        <v>0</v>
      </c>
      <c r="S96" s="603"/>
      <c r="T96" s="603"/>
      <c r="U96" s="603"/>
      <c r="V96" s="603"/>
      <c r="W96" s="603"/>
      <c r="X96" s="603"/>
      <c r="Y96" s="603"/>
      <c r="Z96" s="603"/>
      <c r="AA96" s="603"/>
      <c r="AB96" s="603"/>
      <c r="AC96" s="603"/>
      <c r="AD96" s="603"/>
      <c r="AE96" s="223"/>
      <c r="AF96" s="223"/>
      <c r="AG96" s="223"/>
      <c r="AH96" s="223"/>
      <c r="AI96" s="223"/>
      <c r="AJ96" s="223"/>
    </row>
    <row r="97" spans="1:36" s="451" customFormat="1" ht="15.75" customHeight="1">
      <c r="A97" s="255"/>
      <c r="B97" s="1318"/>
      <c r="C97" s="1318"/>
      <c r="D97" s="1318"/>
      <c r="E97" s="1319"/>
      <c r="F97" s="1318"/>
      <c r="G97" s="1318"/>
      <c r="H97" s="735"/>
      <c r="I97" s="1318"/>
      <c r="J97" s="1318"/>
      <c r="K97" s="1318"/>
      <c r="L97" s="1318"/>
      <c r="M97" s="1318"/>
      <c r="N97" s="1318"/>
      <c r="O97" s="1318"/>
      <c r="P97" s="1318"/>
      <c r="Q97" s="1318"/>
      <c r="R97" s="604"/>
      <c r="S97" s="603"/>
      <c r="T97" s="603"/>
      <c r="U97" s="603"/>
      <c r="V97" s="603"/>
      <c r="W97" s="603"/>
      <c r="X97" s="603"/>
      <c r="Y97" s="603"/>
      <c r="Z97" s="603"/>
      <c r="AA97" s="603"/>
      <c r="AB97" s="603"/>
      <c r="AC97" s="603"/>
      <c r="AD97" s="603"/>
      <c r="AE97" s="223"/>
      <c r="AF97" s="223"/>
      <c r="AG97" s="223"/>
      <c r="AH97" s="223"/>
      <c r="AI97" s="223"/>
      <c r="AJ97" s="223"/>
    </row>
    <row r="98" spans="1:36" s="451" customFormat="1" ht="15.75" customHeight="1">
      <c r="A98" s="255"/>
      <c r="B98" s="1318"/>
      <c r="C98" s="1318"/>
      <c r="D98" s="1318"/>
      <c r="E98" s="1319"/>
      <c r="F98" s="1318"/>
      <c r="G98" s="1318"/>
      <c r="H98" s="735"/>
      <c r="I98" s="1318"/>
      <c r="J98" s="1318"/>
      <c r="K98" s="1318"/>
      <c r="L98" s="1318"/>
      <c r="M98" s="1318"/>
      <c r="N98" s="1318"/>
      <c r="O98" s="1318"/>
      <c r="P98" s="1318"/>
      <c r="Q98" s="1318"/>
      <c r="R98" s="604"/>
      <c r="S98" s="603"/>
      <c r="T98" s="603"/>
      <c r="U98" s="603"/>
      <c r="V98" s="603"/>
      <c r="W98" s="603"/>
      <c r="X98" s="603"/>
      <c r="Y98" s="603"/>
      <c r="Z98" s="603"/>
      <c r="AA98" s="603"/>
      <c r="AB98" s="603"/>
      <c r="AC98" s="603"/>
      <c r="AD98" s="603"/>
      <c r="AE98" s="223"/>
      <c r="AF98" s="223"/>
      <c r="AG98" s="223"/>
      <c r="AH98" s="223"/>
      <c r="AI98" s="223"/>
      <c r="AJ98" s="223"/>
    </row>
    <row r="99" spans="1:36" s="452" customFormat="1" ht="15.75" customHeight="1">
      <c r="A99" s="292" t="s">
        <v>3537</v>
      </c>
      <c r="B99" s="603" t="s">
        <v>308</v>
      </c>
      <c r="C99" s="603" t="s">
        <v>309</v>
      </c>
      <c r="D99" s="603" t="s">
        <v>232</v>
      </c>
      <c r="E99" s="1320"/>
      <c r="F99" s="603" t="s">
        <v>234</v>
      </c>
      <c r="G99" s="603">
        <v>0</v>
      </c>
      <c r="H99" s="1508"/>
      <c r="I99" s="603"/>
      <c r="J99" s="603"/>
      <c r="K99" s="603"/>
      <c r="L99" s="603"/>
      <c r="M99" s="603"/>
      <c r="N99" s="603"/>
      <c r="O99" s="603"/>
      <c r="P99" s="603"/>
      <c r="Q99" s="1533"/>
      <c r="R99" s="604">
        <f t="shared" si="1"/>
        <v>0</v>
      </c>
      <c r="S99" s="603"/>
      <c r="T99" s="603"/>
      <c r="U99" s="603"/>
      <c r="V99" s="603"/>
      <c r="W99" s="603"/>
      <c r="X99" s="603"/>
      <c r="Y99" s="603"/>
      <c r="Z99" s="603"/>
      <c r="AA99" s="603"/>
      <c r="AB99" s="603"/>
      <c r="AC99" s="603"/>
      <c r="AD99" s="603"/>
      <c r="AE99" s="223"/>
      <c r="AF99" s="223"/>
      <c r="AG99" s="223"/>
      <c r="AH99" s="223"/>
      <c r="AI99" s="223"/>
      <c r="AJ99" s="223"/>
    </row>
    <row r="100" spans="1:36" s="452" customFormat="1" ht="15.75" customHeight="1">
      <c r="A100" s="603" t="s">
        <v>2535</v>
      </c>
      <c r="B100" s="603" t="s">
        <v>310</v>
      </c>
      <c r="C100" s="300" t="s">
        <v>2536</v>
      </c>
      <c r="D100" s="603"/>
      <c r="E100" s="1472" t="s">
        <v>3276</v>
      </c>
      <c r="F100" s="604" t="s">
        <v>237</v>
      </c>
      <c r="G100" s="604"/>
      <c r="H100" s="1534"/>
      <c r="I100" s="604"/>
      <c r="J100" s="604"/>
      <c r="K100" s="604"/>
      <c r="L100" s="604"/>
      <c r="M100" s="604"/>
      <c r="N100" s="604"/>
      <c r="O100" s="604"/>
      <c r="P100" s="603"/>
      <c r="Q100" s="1533"/>
      <c r="R100" s="604">
        <f t="shared" si="1"/>
        <v>0</v>
      </c>
      <c r="S100" s="603"/>
      <c r="T100" s="603"/>
      <c r="U100" s="603"/>
      <c r="V100" s="603"/>
      <c r="W100" s="603"/>
      <c r="X100" s="603"/>
      <c r="Y100" s="603"/>
      <c r="Z100" s="603"/>
      <c r="AA100" s="603"/>
      <c r="AB100" s="603"/>
      <c r="AC100" s="603"/>
      <c r="AD100" s="603"/>
      <c r="AE100" s="223"/>
      <c r="AF100" s="223"/>
      <c r="AG100" s="223"/>
      <c r="AH100" s="223"/>
      <c r="AI100" s="223"/>
      <c r="AJ100" s="223"/>
    </row>
    <row r="101" spans="1:36" s="452" customFormat="1" ht="15.75" customHeight="1">
      <c r="A101" s="603"/>
      <c r="B101" s="603" t="s">
        <v>312</v>
      </c>
      <c r="C101" s="300" t="s">
        <v>311</v>
      </c>
      <c r="D101" s="603"/>
      <c r="E101" s="1472" t="s">
        <v>313</v>
      </c>
      <c r="F101" s="604" t="s">
        <v>240</v>
      </c>
      <c r="G101" s="604"/>
      <c r="H101" s="1534"/>
      <c r="I101" s="604"/>
      <c r="J101" s="604"/>
      <c r="K101" s="604"/>
      <c r="L101" s="604"/>
      <c r="M101" s="604"/>
      <c r="N101" s="604"/>
      <c r="O101" s="1534">
        <v>40500</v>
      </c>
      <c r="P101" s="603"/>
      <c r="Q101" s="1533"/>
      <c r="R101" s="604">
        <f t="shared" si="1"/>
        <v>40500</v>
      </c>
      <c r="S101" s="603"/>
      <c r="T101" s="603"/>
      <c r="U101" s="603"/>
      <c r="V101" s="603"/>
      <c r="W101" s="603"/>
      <c r="X101" s="603"/>
      <c r="Y101" s="603"/>
      <c r="Z101" s="603"/>
      <c r="AA101" s="603"/>
      <c r="AB101" s="603"/>
      <c r="AC101" s="603"/>
      <c r="AD101" s="603"/>
      <c r="AE101" s="223"/>
      <c r="AF101" s="223"/>
      <c r="AG101" s="223"/>
      <c r="AH101" s="223"/>
      <c r="AI101" s="223"/>
      <c r="AJ101" s="223"/>
    </row>
    <row r="102" spans="1:36" s="452" customFormat="1" ht="15.75" customHeight="1">
      <c r="A102" s="603"/>
      <c r="B102" s="603"/>
      <c r="C102" s="300" t="s">
        <v>2537</v>
      </c>
      <c r="D102" s="603"/>
      <c r="E102" s="660"/>
      <c r="F102" s="604" t="s">
        <v>241</v>
      </c>
      <c r="G102" s="604"/>
      <c r="H102" s="1534"/>
      <c r="I102" s="604"/>
      <c r="J102" s="604"/>
      <c r="K102" s="604"/>
      <c r="L102" s="604"/>
      <c r="M102" s="604"/>
      <c r="N102" s="604"/>
      <c r="O102" s="1534"/>
      <c r="P102" s="603"/>
      <c r="Q102" s="1533"/>
      <c r="R102" s="604">
        <f t="shared" si="1"/>
        <v>0</v>
      </c>
      <c r="S102" s="603"/>
      <c r="T102" s="603"/>
      <c r="U102" s="603"/>
      <c r="V102" s="603"/>
      <c r="W102" s="603"/>
      <c r="X102" s="603"/>
      <c r="Y102" s="603"/>
      <c r="Z102" s="603"/>
      <c r="AA102" s="603"/>
      <c r="AB102" s="603"/>
      <c r="AC102" s="603"/>
      <c r="AD102" s="603"/>
      <c r="AE102" s="223"/>
      <c r="AF102" s="223"/>
      <c r="AG102" s="223"/>
      <c r="AH102" s="223"/>
      <c r="AI102" s="223"/>
      <c r="AJ102" s="223"/>
    </row>
    <row r="103" spans="1:36" s="452" customFormat="1" ht="15.75" customHeight="1">
      <c r="A103" s="603"/>
      <c r="B103" s="603"/>
      <c r="C103" s="300" t="s">
        <v>314</v>
      </c>
      <c r="D103" s="603"/>
      <c r="E103" s="660" t="s">
        <v>3277</v>
      </c>
      <c r="F103" s="604" t="s">
        <v>244</v>
      </c>
      <c r="G103" s="604"/>
      <c r="H103" s="1534"/>
      <c r="I103" s="604"/>
      <c r="J103" s="604"/>
      <c r="K103" s="604"/>
      <c r="L103" s="604"/>
      <c r="M103" s="604"/>
      <c r="N103" s="604"/>
      <c r="O103" s="1534">
        <v>6000</v>
      </c>
      <c r="P103" s="603"/>
      <c r="Q103" s="1533"/>
      <c r="R103" s="604">
        <f t="shared" si="1"/>
        <v>6000</v>
      </c>
      <c r="S103" s="603"/>
      <c r="T103" s="603"/>
      <c r="U103" s="603"/>
      <c r="V103" s="603"/>
      <c r="W103" s="603"/>
      <c r="X103" s="603"/>
      <c r="Y103" s="603"/>
      <c r="Z103" s="603"/>
      <c r="AA103" s="603"/>
      <c r="AB103" s="603"/>
      <c r="AC103" s="603"/>
      <c r="AD103" s="603"/>
      <c r="AE103" s="223"/>
      <c r="AF103" s="223"/>
      <c r="AG103" s="223"/>
      <c r="AH103" s="223"/>
      <c r="AI103" s="223"/>
      <c r="AJ103" s="223"/>
    </row>
    <row r="104" spans="1:36" s="452" customFormat="1" ht="15.75" customHeight="1">
      <c r="A104" s="300"/>
      <c r="B104" s="603"/>
      <c r="C104" s="603"/>
      <c r="D104" s="603"/>
      <c r="E104" s="1472" t="s">
        <v>315</v>
      </c>
      <c r="F104" s="604"/>
      <c r="G104" s="604"/>
      <c r="H104" s="1534"/>
      <c r="I104" s="604"/>
      <c r="J104" s="604"/>
      <c r="K104" s="604"/>
      <c r="L104" s="604"/>
      <c r="M104" s="604"/>
      <c r="N104" s="604"/>
      <c r="O104" s="1534">
        <v>57600</v>
      </c>
      <c r="P104" s="603"/>
      <c r="Q104" s="1533"/>
      <c r="R104" s="604">
        <f t="shared" si="1"/>
        <v>57600</v>
      </c>
      <c r="S104" s="603"/>
      <c r="T104" s="603"/>
      <c r="U104" s="603"/>
      <c r="V104" s="603"/>
      <c r="W104" s="603"/>
      <c r="X104" s="603"/>
      <c r="Y104" s="603"/>
      <c r="Z104" s="603"/>
      <c r="AA104" s="603"/>
      <c r="AB104" s="603"/>
      <c r="AC104" s="603"/>
      <c r="AD104" s="603"/>
      <c r="AE104" s="223"/>
      <c r="AF104" s="223"/>
      <c r="AG104" s="223"/>
      <c r="AH104" s="223"/>
      <c r="AI104" s="223"/>
      <c r="AJ104" s="223"/>
    </row>
    <row r="105" spans="1:36" s="452" customFormat="1" ht="15.75" customHeight="1">
      <c r="A105" s="300"/>
      <c r="B105" s="603"/>
      <c r="C105" s="603"/>
      <c r="D105" s="603"/>
      <c r="E105" s="660" t="s">
        <v>316</v>
      </c>
      <c r="F105" s="604"/>
      <c r="G105" s="604"/>
      <c r="H105" s="1534"/>
      <c r="I105" s="604"/>
      <c r="J105" s="604"/>
      <c r="K105" s="604"/>
      <c r="L105" s="604"/>
      <c r="M105" s="604"/>
      <c r="N105" s="604"/>
      <c r="O105" s="1534">
        <v>10000</v>
      </c>
      <c r="P105" s="603"/>
      <c r="Q105" s="1533"/>
      <c r="R105" s="604">
        <f t="shared" si="1"/>
        <v>10000</v>
      </c>
      <c r="S105" s="603"/>
      <c r="T105" s="603"/>
      <c r="U105" s="603"/>
      <c r="V105" s="603"/>
      <c r="W105" s="603"/>
      <c r="X105" s="603"/>
      <c r="Y105" s="603"/>
      <c r="Z105" s="603"/>
      <c r="AA105" s="603"/>
      <c r="AB105" s="603"/>
      <c r="AC105" s="603"/>
      <c r="AD105" s="603"/>
      <c r="AE105" s="223"/>
      <c r="AF105" s="223"/>
      <c r="AG105" s="223"/>
      <c r="AH105" s="223"/>
      <c r="AI105" s="223"/>
      <c r="AJ105" s="223"/>
    </row>
    <row r="106" spans="1:36" s="452" customFormat="1" ht="15.75" customHeight="1">
      <c r="A106" s="300"/>
      <c r="B106" s="603"/>
      <c r="C106" s="603"/>
      <c r="D106" s="603"/>
      <c r="E106" s="660" t="s">
        <v>317</v>
      </c>
      <c r="F106" s="604"/>
      <c r="G106" s="604"/>
      <c r="H106" s="1534"/>
      <c r="I106" s="604"/>
      <c r="J106" s="604"/>
      <c r="K106" s="604"/>
      <c r="L106" s="604"/>
      <c r="M106" s="604"/>
      <c r="N106" s="604"/>
      <c r="O106" s="1534">
        <v>5000</v>
      </c>
      <c r="P106" s="603"/>
      <c r="Q106" s="1533"/>
      <c r="R106" s="604">
        <f t="shared" si="1"/>
        <v>5000</v>
      </c>
      <c r="S106" s="603"/>
      <c r="T106" s="603"/>
      <c r="U106" s="603"/>
      <c r="V106" s="603"/>
      <c r="W106" s="603"/>
      <c r="X106" s="603"/>
      <c r="Y106" s="603"/>
      <c r="Z106" s="603"/>
      <c r="AA106" s="603"/>
      <c r="AB106" s="603"/>
      <c r="AC106" s="603"/>
      <c r="AD106" s="603"/>
      <c r="AE106" s="223"/>
      <c r="AF106" s="223"/>
      <c r="AG106" s="223"/>
      <c r="AH106" s="223"/>
      <c r="AI106" s="223"/>
      <c r="AJ106" s="223"/>
    </row>
    <row r="107" spans="1:36" s="452" customFormat="1" ht="15.75" customHeight="1">
      <c r="A107" s="300"/>
      <c r="B107" s="603"/>
      <c r="C107" s="603"/>
      <c r="D107" s="603"/>
      <c r="E107" s="1535" t="s">
        <v>318</v>
      </c>
      <c r="F107" s="604"/>
      <c r="G107" s="604"/>
      <c r="H107" s="1534"/>
      <c r="I107" s="604"/>
      <c r="J107" s="604"/>
      <c r="K107" s="604"/>
      <c r="L107" s="604"/>
      <c r="M107" s="604"/>
      <c r="N107" s="604"/>
      <c r="O107" s="1536"/>
      <c r="P107" s="603"/>
      <c r="Q107" s="1533"/>
      <c r="R107" s="604">
        <f t="shared" si="1"/>
        <v>0</v>
      </c>
      <c r="S107" s="603"/>
      <c r="T107" s="603"/>
      <c r="U107" s="603"/>
      <c r="V107" s="603"/>
      <c r="W107" s="603"/>
      <c r="X107" s="603"/>
      <c r="Y107" s="603"/>
      <c r="Z107" s="603"/>
      <c r="AA107" s="603"/>
      <c r="AB107" s="603"/>
      <c r="AC107" s="603"/>
      <c r="AD107" s="603"/>
      <c r="AE107" s="223"/>
      <c r="AF107" s="223"/>
      <c r="AG107" s="223"/>
      <c r="AH107" s="223"/>
      <c r="AI107" s="223"/>
      <c r="AJ107" s="223"/>
    </row>
    <row r="108" spans="1:36" s="452" customFormat="1" ht="15.75" customHeight="1">
      <c r="A108" s="300"/>
      <c r="B108" s="603"/>
      <c r="C108" s="603"/>
      <c r="D108" s="603"/>
      <c r="E108" s="1537"/>
      <c r="F108" s="603"/>
      <c r="G108" s="603"/>
      <c r="H108" s="1508"/>
      <c r="I108" s="603"/>
      <c r="J108" s="603"/>
      <c r="K108" s="603"/>
      <c r="L108" s="603"/>
      <c r="M108" s="603"/>
      <c r="N108" s="603"/>
      <c r="O108" s="1538"/>
      <c r="P108" s="603"/>
      <c r="Q108" s="1533"/>
      <c r="R108" s="604"/>
      <c r="S108" s="603"/>
      <c r="T108" s="603"/>
      <c r="U108" s="603"/>
      <c r="V108" s="603"/>
      <c r="W108" s="603"/>
      <c r="X108" s="603"/>
      <c r="Y108" s="603"/>
      <c r="Z108" s="603"/>
      <c r="AA108" s="603"/>
      <c r="AB108" s="603"/>
      <c r="AC108" s="603"/>
      <c r="AD108" s="603"/>
      <c r="AE108" s="223"/>
      <c r="AF108" s="223"/>
      <c r="AG108" s="223"/>
      <c r="AH108" s="223"/>
      <c r="AI108" s="223"/>
      <c r="AJ108" s="223"/>
    </row>
    <row r="109" spans="1:36" s="452" customFormat="1" ht="15.75" customHeight="1">
      <c r="A109" s="300"/>
      <c r="B109" s="603"/>
      <c r="C109" s="603"/>
      <c r="D109" s="603"/>
      <c r="E109" s="1537"/>
      <c r="F109" s="603"/>
      <c r="G109" s="603"/>
      <c r="H109" s="1508"/>
      <c r="I109" s="603"/>
      <c r="J109" s="603"/>
      <c r="K109" s="603"/>
      <c r="L109" s="603"/>
      <c r="M109" s="603"/>
      <c r="N109" s="603"/>
      <c r="O109" s="1538"/>
      <c r="P109" s="603"/>
      <c r="Q109" s="1533"/>
      <c r="R109" s="604"/>
      <c r="S109" s="603"/>
      <c r="T109" s="603"/>
      <c r="U109" s="603"/>
      <c r="V109" s="603"/>
      <c r="W109" s="603"/>
      <c r="X109" s="603"/>
      <c r="Y109" s="603"/>
      <c r="Z109" s="603"/>
      <c r="AA109" s="603"/>
      <c r="AB109" s="603"/>
      <c r="AC109" s="603"/>
      <c r="AD109" s="603"/>
      <c r="AE109" s="223"/>
      <c r="AF109" s="223"/>
      <c r="AG109" s="223"/>
      <c r="AH109" s="223"/>
      <c r="AI109" s="223"/>
      <c r="AJ109" s="223"/>
    </row>
    <row r="110" spans="1:36" s="452" customFormat="1" ht="15.75" customHeight="1">
      <c r="A110" s="300"/>
      <c r="B110" s="603"/>
      <c r="C110" s="603"/>
      <c r="D110" s="603"/>
      <c r="E110" s="1537"/>
      <c r="F110" s="603"/>
      <c r="G110" s="603"/>
      <c r="H110" s="1508"/>
      <c r="I110" s="603"/>
      <c r="J110" s="603"/>
      <c r="K110" s="603"/>
      <c r="L110" s="603"/>
      <c r="M110" s="603"/>
      <c r="N110" s="603"/>
      <c r="O110" s="1538"/>
      <c r="P110" s="603"/>
      <c r="Q110" s="1533"/>
      <c r="R110" s="604"/>
      <c r="S110" s="603"/>
      <c r="T110" s="603"/>
      <c r="U110" s="603"/>
      <c r="V110" s="603"/>
      <c r="W110" s="603"/>
      <c r="X110" s="603"/>
      <c r="Y110" s="603"/>
      <c r="Z110" s="603"/>
      <c r="AA110" s="603"/>
      <c r="AB110" s="603"/>
      <c r="AC110" s="603"/>
      <c r="AD110" s="603"/>
      <c r="AE110" s="223"/>
      <c r="AF110" s="223"/>
      <c r="AG110" s="223"/>
      <c r="AH110" s="223"/>
      <c r="AI110" s="223"/>
      <c r="AJ110" s="223"/>
    </row>
    <row r="111" spans="1:36" s="452" customFormat="1" ht="15.75" customHeight="1">
      <c r="A111" s="300"/>
      <c r="B111" s="603"/>
      <c r="C111" s="603"/>
      <c r="D111" s="603"/>
      <c r="E111" s="1537"/>
      <c r="F111" s="603"/>
      <c r="G111" s="603"/>
      <c r="H111" s="1508"/>
      <c r="I111" s="603"/>
      <c r="J111" s="603"/>
      <c r="K111" s="603"/>
      <c r="L111" s="603"/>
      <c r="M111" s="603"/>
      <c r="N111" s="603"/>
      <c r="O111" s="1538"/>
      <c r="P111" s="603"/>
      <c r="Q111" s="1533"/>
      <c r="R111" s="604"/>
      <c r="S111" s="603"/>
      <c r="T111" s="603"/>
      <c r="U111" s="603"/>
      <c r="V111" s="603"/>
      <c r="W111" s="603"/>
      <c r="X111" s="603"/>
      <c r="Y111" s="603"/>
      <c r="Z111" s="603"/>
      <c r="AA111" s="603"/>
      <c r="AB111" s="603"/>
      <c r="AC111" s="603"/>
      <c r="AD111" s="603"/>
      <c r="AE111" s="223"/>
      <c r="AF111" s="223"/>
      <c r="AG111" s="223"/>
      <c r="AH111" s="223"/>
      <c r="AI111" s="223"/>
      <c r="AJ111" s="223"/>
    </row>
    <row r="112" spans="1:36" s="452" customFormat="1" ht="15.75" customHeight="1">
      <c r="A112" s="300"/>
      <c r="B112" s="603"/>
      <c r="C112" s="603"/>
      <c r="D112" s="603"/>
      <c r="E112" s="1537"/>
      <c r="F112" s="603"/>
      <c r="G112" s="603"/>
      <c r="H112" s="1508"/>
      <c r="I112" s="603"/>
      <c r="J112" s="603"/>
      <c r="K112" s="603"/>
      <c r="L112" s="603"/>
      <c r="M112" s="603"/>
      <c r="N112" s="603"/>
      <c r="O112" s="1538"/>
      <c r="P112" s="603"/>
      <c r="Q112" s="1533"/>
      <c r="R112" s="604"/>
      <c r="S112" s="603"/>
      <c r="T112" s="603"/>
      <c r="U112" s="603"/>
      <c r="V112" s="603"/>
      <c r="W112" s="603"/>
      <c r="X112" s="603"/>
      <c r="Y112" s="603"/>
      <c r="Z112" s="603"/>
      <c r="AA112" s="603"/>
      <c r="AB112" s="603"/>
      <c r="AC112" s="603"/>
      <c r="AD112" s="603"/>
      <c r="AE112" s="223"/>
      <c r="AF112" s="223"/>
      <c r="AG112" s="223"/>
      <c r="AH112" s="223"/>
      <c r="AI112" s="223"/>
      <c r="AJ112" s="223"/>
    </row>
    <row r="113" spans="1:36" s="452" customFormat="1" ht="15.75" customHeight="1">
      <c r="A113" s="300"/>
      <c r="B113" s="603"/>
      <c r="C113" s="603"/>
      <c r="D113" s="603"/>
      <c r="E113" s="1537"/>
      <c r="F113" s="603"/>
      <c r="G113" s="603"/>
      <c r="H113" s="1508"/>
      <c r="I113" s="603"/>
      <c r="J113" s="603"/>
      <c r="K113" s="603"/>
      <c r="L113" s="603"/>
      <c r="M113" s="603"/>
      <c r="N113" s="603"/>
      <c r="O113" s="1538"/>
      <c r="P113" s="603"/>
      <c r="Q113" s="1533"/>
      <c r="R113" s="604"/>
      <c r="S113" s="603"/>
      <c r="T113" s="603"/>
      <c r="U113" s="603"/>
      <c r="V113" s="603"/>
      <c r="W113" s="603"/>
      <c r="X113" s="603"/>
      <c r="Y113" s="603"/>
      <c r="Z113" s="603"/>
      <c r="AA113" s="603"/>
      <c r="AB113" s="603"/>
      <c r="AC113" s="603"/>
      <c r="AD113" s="603"/>
      <c r="AE113" s="223"/>
      <c r="AF113" s="223"/>
      <c r="AG113" s="223"/>
      <c r="AH113" s="223"/>
      <c r="AI113" s="223"/>
      <c r="AJ113" s="223"/>
    </row>
    <row r="114" spans="1:36" s="452" customFormat="1" ht="15.75" customHeight="1">
      <c r="A114" s="300"/>
      <c r="B114" s="603"/>
      <c r="C114" s="603"/>
      <c r="D114" s="603"/>
      <c r="E114" s="1537"/>
      <c r="F114" s="603"/>
      <c r="G114" s="603"/>
      <c r="H114" s="1508"/>
      <c r="I114" s="603"/>
      <c r="J114" s="603"/>
      <c r="K114" s="603"/>
      <c r="L114" s="603"/>
      <c r="M114" s="603"/>
      <c r="N114" s="603"/>
      <c r="O114" s="1538"/>
      <c r="P114" s="603"/>
      <c r="Q114" s="1533"/>
      <c r="R114" s="604"/>
      <c r="S114" s="603"/>
      <c r="T114" s="603"/>
      <c r="U114" s="603"/>
      <c r="V114" s="603"/>
      <c r="W114" s="603"/>
      <c r="X114" s="603"/>
      <c r="Y114" s="603"/>
      <c r="Z114" s="603"/>
      <c r="AA114" s="603"/>
      <c r="AB114" s="603"/>
      <c r="AC114" s="603"/>
      <c r="AD114" s="603"/>
      <c r="AE114" s="223"/>
      <c r="AF114" s="223"/>
      <c r="AG114" s="223"/>
      <c r="AH114" s="223"/>
      <c r="AI114" s="223"/>
      <c r="AJ114" s="223"/>
    </row>
    <row r="115" spans="1:36" s="452" customFormat="1" ht="15.75" customHeight="1">
      <c r="A115" s="300"/>
      <c r="B115" s="603"/>
      <c r="C115" s="603"/>
      <c r="D115" s="603"/>
      <c r="E115" s="1537"/>
      <c r="F115" s="603"/>
      <c r="G115" s="603"/>
      <c r="H115" s="1508"/>
      <c r="I115" s="603"/>
      <c r="J115" s="603"/>
      <c r="K115" s="603"/>
      <c r="L115" s="603"/>
      <c r="M115" s="603"/>
      <c r="N115" s="603"/>
      <c r="O115" s="1538"/>
      <c r="P115" s="603"/>
      <c r="Q115" s="1533"/>
      <c r="R115" s="604"/>
      <c r="S115" s="603"/>
      <c r="T115" s="603"/>
      <c r="U115" s="603"/>
      <c r="V115" s="603"/>
      <c r="W115" s="603"/>
      <c r="X115" s="603"/>
      <c r="Y115" s="603"/>
      <c r="Z115" s="603"/>
      <c r="AA115" s="603"/>
      <c r="AB115" s="603"/>
      <c r="AC115" s="603"/>
      <c r="AD115" s="603"/>
      <c r="AE115" s="223"/>
      <c r="AF115" s="223"/>
      <c r="AG115" s="223"/>
      <c r="AH115" s="223"/>
      <c r="AI115" s="223"/>
      <c r="AJ115" s="223"/>
    </row>
    <row r="116" spans="1:36" s="452" customFormat="1" ht="15.75" customHeight="1">
      <c r="A116" s="300"/>
      <c r="B116" s="603"/>
      <c r="C116" s="603"/>
      <c r="D116" s="603"/>
      <c r="E116" s="1537"/>
      <c r="F116" s="603"/>
      <c r="G116" s="603"/>
      <c r="H116" s="1508"/>
      <c r="I116" s="603"/>
      <c r="J116" s="603"/>
      <c r="K116" s="603"/>
      <c r="L116" s="603"/>
      <c r="M116" s="603"/>
      <c r="N116" s="603"/>
      <c r="O116" s="1538"/>
      <c r="P116" s="603"/>
      <c r="Q116" s="1533"/>
      <c r="R116" s="604"/>
      <c r="S116" s="603"/>
      <c r="T116" s="603"/>
      <c r="U116" s="603"/>
      <c r="V116" s="603"/>
      <c r="W116" s="603"/>
      <c r="X116" s="603"/>
      <c r="Y116" s="603"/>
      <c r="Z116" s="603"/>
      <c r="AA116" s="603"/>
      <c r="AB116" s="603"/>
      <c r="AC116" s="603"/>
      <c r="AD116" s="603"/>
      <c r="AE116" s="223"/>
      <c r="AF116" s="223"/>
      <c r="AG116" s="223"/>
      <c r="AH116" s="223"/>
      <c r="AI116" s="223"/>
      <c r="AJ116" s="223"/>
    </row>
    <row r="117" spans="1:36" s="452" customFormat="1" ht="15.75" customHeight="1">
      <c r="A117" s="300"/>
      <c r="B117" s="603"/>
      <c r="C117" s="603"/>
      <c r="D117" s="603"/>
      <c r="E117" s="1537"/>
      <c r="F117" s="603"/>
      <c r="G117" s="603"/>
      <c r="H117" s="1508"/>
      <c r="I117" s="603"/>
      <c r="J117" s="603"/>
      <c r="K117" s="603"/>
      <c r="L117" s="603"/>
      <c r="M117" s="603"/>
      <c r="N117" s="603"/>
      <c r="O117" s="1538"/>
      <c r="P117" s="603"/>
      <c r="Q117" s="1533"/>
      <c r="R117" s="604"/>
      <c r="S117" s="603"/>
      <c r="T117" s="603"/>
      <c r="U117" s="603"/>
      <c r="V117" s="603"/>
      <c r="W117" s="603"/>
      <c r="X117" s="603"/>
      <c r="Y117" s="603"/>
      <c r="Z117" s="603"/>
      <c r="AA117" s="603"/>
      <c r="AB117" s="603"/>
      <c r="AC117" s="603"/>
      <c r="AD117" s="603"/>
      <c r="AE117" s="223"/>
      <c r="AF117" s="223"/>
      <c r="AG117" s="223"/>
      <c r="AH117" s="223"/>
      <c r="AI117" s="223"/>
      <c r="AJ117" s="223"/>
    </row>
    <row r="118" spans="1:36" s="452" customFormat="1" ht="15.75" customHeight="1">
      <c r="A118" s="300"/>
      <c r="B118" s="603"/>
      <c r="C118" s="603"/>
      <c r="D118" s="603"/>
      <c r="E118" s="1537"/>
      <c r="F118" s="603"/>
      <c r="G118" s="603"/>
      <c r="H118" s="1508"/>
      <c r="I118" s="603"/>
      <c r="J118" s="603"/>
      <c r="K118" s="603"/>
      <c r="L118" s="603"/>
      <c r="M118" s="603"/>
      <c r="N118" s="603"/>
      <c r="O118" s="1538"/>
      <c r="P118" s="603"/>
      <c r="Q118" s="1533"/>
      <c r="R118" s="604"/>
      <c r="S118" s="603"/>
      <c r="T118" s="603"/>
      <c r="U118" s="603"/>
      <c r="V118" s="603"/>
      <c r="W118" s="603"/>
      <c r="X118" s="603"/>
      <c r="Y118" s="603"/>
      <c r="Z118" s="603"/>
      <c r="AA118" s="603"/>
      <c r="AB118" s="603"/>
      <c r="AC118" s="603"/>
      <c r="AD118" s="603"/>
      <c r="AE118" s="223"/>
      <c r="AF118" s="223"/>
      <c r="AG118" s="223"/>
      <c r="AH118" s="223"/>
      <c r="AI118" s="223"/>
      <c r="AJ118" s="223"/>
    </row>
    <row r="119" spans="1:36" s="452" customFormat="1" ht="15.75" customHeight="1">
      <c r="A119" s="300"/>
      <c r="B119" s="603"/>
      <c r="C119" s="603"/>
      <c r="D119" s="603"/>
      <c r="E119" s="1537"/>
      <c r="F119" s="603"/>
      <c r="G119" s="603"/>
      <c r="H119" s="1508"/>
      <c r="I119" s="603"/>
      <c r="J119" s="603"/>
      <c r="K119" s="603"/>
      <c r="L119" s="603"/>
      <c r="M119" s="603"/>
      <c r="N119" s="603"/>
      <c r="O119" s="1538"/>
      <c r="P119" s="603"/>
      <c r="Q119" s="1533"/>
      <c r="R119" s="604"/>
      <c r="S119" s="603"/>
      <c r="T119" s="603"/>
      <c r="U119" s="603"/>
      <c r="V119" s="603"/>
      <c r="W119" s="603"/>
      <c r="X119" s="603"/>
      <c r="Y119" s="603"/>
      <c r="Z119" s="603"/>
      <c r="AA119" s="603"/>
      <c r="AB119" s="603"/>
      <c r="AC119" s="603"/>
      <c r="AD119" s="603"/>
      <c r="AE119" s="223"/>
      <c r="AF119" s="223"/>
      <c r="AG119" s="223"/>
      <c r="AH119" s="223"/>
      <c r="AI119" s="223"/>
      <c r="AJ119" s="223"/>
    </row>
    <row r="120" spans="1:36" s="452" customFormat="1" ht="15.75" customHeight="1">
      <c r="A120" s="300"/>
      <c r="B120" s="603"/>
      <c r="C120" s="603"/>
      <c r="D120" s="603"/>
      <c r="E120" s="1537"/>
      <c r="F120" s="603"/>
      <c r="G120" s="603"/>
      <c r="H120" s="1508"/>
      <c r="I120" s="603"/>
      <c r="J120" s="603"/>
      <c r="K120" s="603"/>
      <c r="L120" s="603"/>
      <c r="M120" s="603"/>
      <c r="N120" s="603"/>
      <c r="O120" s="1538"/>
      <c r="P120" s="603"/>
      <c r="Q120" s="1533"/>
      <c r="R120" s="604"/>
      <c r="S120" s="603"/>
      <c r="T120" s="603"/>
      <c r="U120" s="603"/>
      <c r="V120" s="603"/>
      <c r="W120" s="603"/>
      <c r="X120" s="603"/>
      <c r="Y120" s="603"/>
      <c r="Z120" s="603"/>
      <c r="AA120" s="603"/>
      <c r="AB120" s="603"/>
      <c r="AC120" s="603"/>
      <c r="AD120" s="603"/>
      <c r="AE120" s="223"/>
      <c r="AF120" s="223"/>
      <c r="AG120" s="223"/>
      <c r="AH120" s="223"/>
      <c r="AI120" s="223"/>
      <c r="AJ120" s="223"/>
    </row>
    <row r="121" spans="1:36" s="452" customFormat="1" ht="15.75" customHeight="1">
      <c r="A121" s="2091" t="s">
        <v>934</v>
      </c>
      <c r="B121" s="2091"/>
      <c r="C121" s="2091"/>
      <c r="D121" s="2091"/>
      <c r="E121" s="1539">
        <f>R121</f>
        <v>841100</v>
      </c>
      <c r="F121" s="603"/>
      <c r="G121" s="604"/>
      <c r="H121" s="1540">
        <f>SUM(H15:H120)</f>
        <v>12000</v>
      </c>
      <c r="I121" s="1540">
        <f t="shared" ref="I121:R121" si="2">SUM(I15:I120)</f>
        <v>0</v>
      </c>
      <c r="J121" s="1540">
        <f t="shared" si="2"/>
        <v>0</v>
      </c>
      <c r="K121" s="1540">
        <f t="shared" si="2"/>
        <v>0</v>
      </c>
      <c r="L121" s="1540">
        <f t="shared" si="2"/>
        <v>0</v>
      </c>
      <c r="M121" s="1540">
        <f t="shared" si="2"/>
        <v>0</v>
      </c>
      <c r="N121" s="1540">
        <f t="shared" si="2"/>
        <v>0</v>
      </c>
      <c r="O121" s="1540">
        <f t="shared" si="2"/>
        <v>267100</v>
      </c>
      <c r="P121" s="1540">
        <f t="shared" si="2"/>
        <v>0</v>
      </c>
      <c r="Q121" s="1540">
        <f t="shared" si="2"/>
        <v>562000</v>
      </c>
      <c r="R121" s="1540">
        <f t="shared" si="2"/>
        <v>841100</v>
      </c>
      <c r="S121" s="603"/>
      <c r="T121" s="603"/>
      <c r="U121" s="603"/>
      <c r="V121" s="603"/>
      <c r="W121" s="603"/>
      <c r="X121" s="603"/>
      <c r="Y121" s="603"/>
      <c r="Z121" s="603"/>
      <c r="AA121" s="603"/>
      <c r="AB121" s="603"/>
      <c r="AC121" s="603"/>
      <c r="AD121" s="603"/>
      <c r="AE121" s="223"/>
      <c r="AF121" s="223"/>
      <c r="AG121" s="223"/>
      <c r="AH121" s="223"/>
      <c r="AI121" s="223"/>
      <c r="AJ121" s="223"/>
    </row>
    <row r="123" spans="1:36" s="452" customFormat="1" ht="17.25">
      <c r="A123" s="1321" t="s">
        <v>818</v>
      </c>
      <c r="B123" s="1934" t="s">
        <v>779</v>
      </c>
      <c r="C123" s="1934"/>
      <c r="D123" s="1934"/>
      <c r="F123" s="303"/>
      <c r="I123" s="303" t="s">
        <v>780</v>
      </c>
      <c r="J123" s="1321"/>
      <c r="R123" s="587"/>
      <c r="S123" s="587"/>
      <c r="T123" s="587"/>
      <c r="U123" s="587"/>
      <c r="V123" s="587"/>
      <c r="W123" s="587"/>
      <c r="X123" s="587"/>
      <c r="Y123" s="587"/>
      <c r="Z123" s="587"/>
      <c r="AA123" s="587"/>
      <c r="AB123" s="587"/>
      <c r="AC123" s="587"/>
      <c r="AD123" s="380"/>
      <c r="AE123" s="380"/>
      <c r="AF123" s="380"/>
      <c r="AG123" s="380"/>
      <c r="AH123" s="380"/>
      <c r="AI123" s="380"/>
    </row>
    <row r="124" spans="1:36" s="452" customFormat="1" ht="17.25">
      <c r="A124" s="638" t="s">
        <v>819</v>
      </c>
      <c r="B124" s="638"/>
      <c r="C124" s="638"/>
      <c r="E124" s="583" t="s">
        <v>3357</v>
      </c>
      <c r="F124" s="303"/>
      <c r="J124" s="303" t="s">
        <v>3354</v>
      </c>
      <c r="R124" s="587"/>
      <c r="S124" s="587"/>
      <c r="T124" s="587"/>
      <c r="U124" s="587"/>
      <c r="V124" s="587"/>
      <c r="W124" s="587"/>
      <c r="X124" s="587"/>
      <c r="Y124" s="587"/>
      <c r="Z124" s="587"/>
      <c r="AA124" s="587"/>
      <c r="AB124" s="587"/>
      <c r="AC124" s="587"/>
      <c r="AD124" s="380"/>
      <c r="AE124" s="380"/>
      <c r="AF124" s="380"/>
      <c r="AG124" s="380"/>
      <c r="AH124" s="380"/>
      <c r="AI124" s="380"/>
    </row>
    <row r="125" spans="1:36" s="452" customFormat="1" ht="17.25">
      <c r="A125" s="638" t="s">
        <v>821</v>
      </c>
      <c r="B125" s="638"/>
      <c r="C125" s="638"/>
      <c r="E125" s="303" t="s">
        <v>3353</v>
      </c>
      <c r="F125" s="303"/>
      <c r="J125" s="303" t="s">
        <v>2566</v>
      </c>
      <c r="R125" s="587"/>
      <c r="S125" s="587"/>
      <c r="T125" s="587"/>
      <c r="U125" s="587"/>
      <c r="V125" s="587"/>
      <c r="W125" s="587"/>
      <c r="X125" s="587"/>
      <c r="Y125" s="587"/>
      <c r="Z125" s="587"/>
      <c r="AA125" s="587"/>
      <c r="AB125" s="587"/>
      <c r="AC125" s="587"/>
      <c r="AD125" s="380"/>
      <c r="AE125" s="380"/>
      <c r="AF125" s="380"/>
      <c r="AG125" s="380"/>
      <c r="AH125" s="380"/>
      <c r="AI125" s="380"/>
    </row>
    <row r="126" spans="1:36" ht="15.75" customHeight="1">
      <c r="C126" s="380"/>
      <c r="E126" s="145" t="s">
        <v>3356</v>
      </c>
      <c r="F126" s="380"/>
      <c r="H126" s="129"/>
      <c r="I126" s="380"/>
      <c r="J126" s="145" t="s">
        <v>3355</v>
      </c>
      <c r="O126" s="129"/>
      <c r="Q126" s="129"/>
      <c r="R126" s="587"/>
      <c r="AD126" s="380"/>
      <c r="AJ126" s="129"/>
    </row>
    <row r="127" spans="1:36" s="452" customFormat="1" ht="16.5" customHeight="1">
      <c r="R127" s="587"/>
      <c r="S127" s="587"/>
      <c r="T127" s="587"/>
      <c r="U127" s="587"/>
      <c r="V127" s="587"/>
      <c r="W127" s="587"/>
      <c r="X127" s="587"/>
      <c r="Y127" s="587"/>
      <c r="Z127" s="587"/>
      <c r="AA127" s="587"/>
      <c r="AB127" s="587"/>
      <c r="AC127" s="587"/>
      <c r="AD127" s="380"/>
      <c r="AE127" s="380"/>
      <c r="AF127" s="380"/>
      <c r="AG127" s="380"/>
      <c r="AH127" s="380"/>
      <c r="AI127" s="380"/>
    </row>
  </sheetData>
  <mergeCells count="9">
    <mergeCell ref="B123:D123"/>
    <mergeCell ref="A121:D121"/>
    <mergeCell ref="A1:R1"/>
    <mergeCell ref="S13:AD13"/>
    <mergeCell ref="AE13:AJ13"/>
    <mergeCell ref="H13:R13"/>
    <mergeCell ref="D13:D14"/>
    <mergeCell ref="A13:A14"/>
    <mergeCell ref="E13:E14"/>
  </mergeCells>
  <pageMargins left="0.625" right="0.23622047244094491" top="0.45833333333333331" bottom="0.35433070866141736" header="0.31496062992125984" footer="0.31496062992125984"/>
  <pageSetup paperSize="9" orientation="landscape" horizontalDpi="4294967293" verticalDpi="36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FFC000"/>
  </sheetPr>
  <dimension ref="A1:AI39"/>
  <sheetViews>
    <sheetView view="pageLayout" zoomScaleNormal="110" workbookViewId="0">
      <selection activeCell="A14" sqref="A14:XFD21"/>
    </sheetView>
  </sheetViews>
  <sheetFormatPr defaultRowHeight="16.5" customHeight="1"/>
  <cols>
    <col min="1" max="1" width="45.5" style="129" customWidth="1"/>
    <col min="2" max="2" width="0.125" style="129" hidden="1" customWidth="1"/>
    <col min="3" max="3" width="26.625" style="129" hidden="1" customWidth="1"/>
    <col min="4" max="4" width="10" style="380" customWidth="1"/>
    <col min="5" max="5" width="16.125" style="129" customWidth="1"/>
    <col min="6" max="6" width="8" style="129" customWidth="1"/>
    <col min="7" max="7" width="4.625" style="129" customWidth="1"/>
    <col min="8" max="8" width="4.125" style="129" customWidth="1"/>
    <col min="9" max="9" width="3.25" style="1366" customWidth="1"/>
    <col min="10" max="10" width="4" style="1366" customWidth="1"/>
    <col min="11" max="11" width="4.125" style="1366" customWidth="1"/>
    <col min="12" max="12" width="3.75" style="1366" customWidth="1"/>
    <col min="13" max="13" width="3.125" style="1366" customWidth="1"/>
    <col min="14" max="14" width="7.625" style="1366" customWidth="1"/>
    <col min="15" max="15" width="4.125" style="1366" customWidth="1"/>
    <col min="16" max="16" width="5.125" style="1366" customWidth="1"/>
    <col min="17" max="17" width="5" style="1366" customWidth="1"/>
    <col min="18" max="29" width="3.875" style="256" customWidth="1"/>
    <col min="30" max="33" width="16.375" style="380" customWidth="1"/>
    <col min="34" max="35" width="9" style="380"/>
    <col min="36" max="16384" width="9" style="129"/>
  </cols>
  <sheetData>
    <row r="1" spans="1:35" s="146" customFormat="1" ht="15" customHeight="1">
      <c r="A1" s="1954" t="s">
        <v>822</v>
      </c>
      <c r="B1" s="1954"/>
      <c r="C1" s="1954"/>
      <c r="D1" s="1954"/>
      <c r="E1" s="1954"/>
      <c r="F1" s="1954"/>
      <c r="G1" s="1954"/>
      <c r="H1" s="1954"/>
      <c r="I1" s="1954"/>
      <c r="J1" s="1954"/>
      <c r="K1" s="1954"/>
      <c r="L1" s="1954"/>
      <c r="M1" s="1954"/>
      <c r="N1" s="1954"/>
      <c r="O1" s="1954"/>
      <c r="P1" s="1954"/>
      <c r="Q1" s="195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81"/>
      <c r="AE1" s="81"/>
      <c r="AF1" s="81"/>
      <c r="AG1" s="81"/>
      <c r="AH1" s="81"/>
      <c r="AI1" s="81"/>
    </row>
    <row r="2" spans="1:35" s="146" customFormat="1" ht="15" customHeight="1">
      <c r="A2" s="1230" t="s">
        <v>0</v>
      </c>
      <c r="C2" s="697"/>
      <c r="D2" s="727" t="s">
        <v>1502</v>
      </c>
      <c r="E2" s="1326"/>
      <c r="F2" s="760"/>
      <c r="G2" s="760"/>
      <c r="H2" s="760"/>
      <c r="I2" s="1367"/>
      <c r="J2" s="1367"/>
      <c r="K2" s="1367"/>
      <c r="L2" s="1367"/>
      <c r="M2" s="1367"/>
      <c r="N2" s="1367"/>
      <c r="O2" s="1367"/>
      <c r="P2" s="1367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81"/>
      <c r="AE2" s="81"/>
      <c r="AF2" s="81"/>
      <c r="AG2" s="81"/>
      <c r="AH2" s="81"/>
      <c r="AI2" s="81"/>
    </row>
    <row r="3" spans="1:35" s="146" customFormat="1" ht="15" customHeight="1">
      <c r="A3" s="1230" t="s">
        <v>2</v>
      </c>
      <c r="C3" s="697"/>
      <c r="D3" s="727" t="s">
        <v>1503</v>
      </c>
      <c r="E3" s="244"/>
      <c r="F3" s="727"/>
      <c r="G3" s="727"/>
      <c r="H3" s="727"/>
      <c r="I3" s="1368"/>
      <c r="J3" s="1368"/>
      <c r="K3" s="1368"/>
      <c r="L3" s="1368"/>
      <c r="M3" s="1368"/>
      <c r="N3" s="1368"/>
      <c r="O3" s="1368"/>
      <c r="P3" s="1368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81"/>
      <c r="AE3" s="81"/>
      <c r="AF3" s="81"/>
      <c r="AG3" s="81"/>
      <c r="AH3" s="81"/>
      <c r="AI3" s="81"/>
    </row>
    <row r="4" spans="1:35" s="146" customFormat="1" ht="15" customHeight="1">
      <c r="A4" s="1230" t="s">
        <v>4</v>
      </c>
      <c r="C4" s="697"/>
      <c r="D4" s="1380" t="s">
        <v>1504</v>
      </c>
      <c r="E4" s="244"/>
      <c r="F4" s="727"/>
      <c r="G4" s="727"/>
      <c r="H4" s="727"/>
      <c r="I4" s="1368"/>
      <c r="J4" s="1368"/>
      <c r="K4" s="1368"/>
      <c r="L4" s="1368"/>
      <c r="M4" s="1368"/>
      <c r="N4" s="1368"/>
      <c r="O4" s="1368"/>
      <c r="P4" s="1368"/>
      <c r="Q4" s="143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81"/>
      <c r="AE4" s="81"/>
      <c r="AF4" s="81"/>
      <c r="AG4" s="81"/>
      <c r="AH4" s="81"/>
      <c r="AI4" s="81"/>
    </row>
    <row r="5" spans="1:35" s="146" customFormat="1" ht="15" customHeight="1">
      <c r="A5" s="1230" t="s">
        <v>7</v>
      </c>
      <c r="C5" s="143"/>
      <c r="D5" s="584" t="s">
        <v>2692</v>
      </c>
      <c r="E5" s="585"/>
      <c r="F5" s="584"/>
      <c r="G5" s="584"/>
      <c r="H5" s="584"/>
      <c r="I5" s="1368"/>
      <c r="J5" s="1368"/>
      <c r="K5" s="1368"/>
      <c r="L5" s="1368"/>
      <c r="M5" s="1368"/>
      <c r="N5" s="1368"/>
      <c r="O5" s="1368"/>
      <c r="P5" s="1368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146" customFormat="1" ht="15" customHeight="1">
      <c r="A6" s="1137" t="s">
        <v>9</v>
      </c>
      <c r="C6" s="149"/>
      <c r="D6" s="1381" t="s">
        <v>1909</v>
      </c>
      <c r="E6" s="147"/>
      <c r="F6" s="760"/>
      <c r="G6" s="760"/>
      <c r="H6" s="760"/>
      <c r="I6" s="1368"/>
      <c r="J6" s="1368"/>
      <c r="K6" s="1368"/>
      <c r="L6" s="1368"/>
      <c r="M6" s="1368"/>
      <c r="N6" s="1368"/>
      <c r="O6" s="1368"/>
      <c r="P6" s="1368"/>
      <c r="Q6" s="1368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146" customFormat="1" ht="15" customHeight="1">
      <c r="A7" s="1137"/>
      <c r="C7" s="149"/>
      <c r="D7" s="1382" t="s">
        <v>17</v>
      </c>
      <c r="E7" s="243" t="s">
        <v>1915</v>
      </c>
      <c r="I7" s="243" t="s">
        <v>1916</v>
      </c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146" customFormat="1" ht="15" customHeight="1">
      <c r="A8" s="1137"/>
      <c r="C8" s="149"/>
      <c r="D8" s="1382" t="s">
        <v>18</v>
      </c>
      <c r="E8" s="243" t="s">
        <v>1910</v>
      </c>
      <c r="F8" s="757"/>
      <c r="G8" s="757"/>
      <c r="H8" s="757"/>
      <c r="I8" s="1368"/>
      <c r="K8" s="1368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146" customFormat="1" ht="15" customHeight="1">
      <c r="A9" s="1137"/>
      <c r="C9" s="149"/>
      <c r="D9" s="305"/>
      <c r="E9" s="243" t="s">
        <v>1911</v>
      </c>
      <c r="F9" s="757"/>
      <c r="G9" s="757"/>
      <c r="H9" s="757"/>
      <c r="I9" s="1368"/>
      <c r="J9" s="243" t="s">
        <v>1912</v>
      </c>
      <c r="K9" s="1368"/>
      <c r="L9" s="1368"/>
      <c r="M9" s="1368"/>
      <c r="N9" s="1368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146" customFormat="1" ht="15" customHeight="1">
      <c r="A10" s="1137"/>
      <c r="C10" s="149"/>
      <c r="D10" s="305"/>
      <c r="E10" s="243" t="s">
        <v>1913</v>
      </c>
      <c r="L10" s="1368"/>
      <c r="M10" s="1368"/>
      <c r="N10" s="1368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549"/>
      <c r="AE10" s="549"/>
      <c r="AF10" s="549"/>
      <c r="AG10" s="549"/>
      <c r="AH10" s="549"/>
      <c r="AI10" s="549"/>
    </row>
    <row r="11" spans="1:35" s="146" customFormat="1" ht="15" customHeight="1">
      <c r="A11" s="1230" t="s">
        <v>11</v>
      </c>
      <c r="C11" s="149"/>
      <c r="D11" s="380" t="s">
        <v>1512</v>
      </c>
      <c r="F11" s="757"/>
      <c r="G11" s="757"/>
      <c r="H11" s="757"/>
      <c r="I11" s="1368"/>
      <c r="J11" s="1368"/>
      <c r="K11" s="1368"/>
      <c r="L11" s="1368"/>
      <c r="M11" s="1368"/>
      <c r="N11" s="1368"/>
      <c r="O11" s="1368"/>
      <c r="P11" s="1368"/>
      <c r="Q11" s="1368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549"/>
      <c r="AE11" s="549"/>
      <c r="AF11" s="549"/>
      <c r="AG11" s="549"/>
      <c r="AH11" s="549"/>
      <c r="AI11" s="549"/>
    </row>
    <row r="12" spans="1:35" s="143" customFormat="1" ht="16.5" customHeight="1">
      <c r="A12" s="2099" t="s">
        <v>12</v>
      </c>
      <c r="B12" s="2100" t="s">
        <v>13</v>
      </c>
      <c r="C12" s="2100"/>
      <c r="D12" s="2101" t="s">
        <v>14</v>
      </c>
      <c r="E12" s="2100" t="s">
        <v>15</v>
      </c>
      <c r="F12" s="2102" t="s">
        <v>16</v>
      </c>
      <c r="G12" s="2006" t="s">
        <v>959</v>
      </c>
      <c r="H12" s="2007"/>
      <c r="I12" s="2007"/>
      <c r="J12" s="2007"/>
      <c r="K12" s="2007"/>
      <c r="L12" s="2007"/>
      <c r="M12" s="2007"/>
      <c r="N12" s="2007"/>
      <c r="O12" s="2007"/>
      <c r="P12" s="2007"/>
      <c r="Q12" s="2008"/>
      <c r="R12" s="1960" t="s">
        <v>3361</v>
      </c>
      <c r="S12" s="1960"/>
      <c r="T12" s="1960"/>
      <c r="U12" s="1960"/>
      <c r="V12" s="1960"/>
      <c r="W12" s="1960"/>
      <c r="X12" s="1960"/>
      <c r="Y12" s="1960"/>
      <c r="Z12" s="1960"/>
      <c r="AA12" s="1960"/>
      <c r="AB12" s="1960"/>
      <c r="AC12" s="1960"/>
      <c r="AD12" s="1936" t="s">
        <v>1934</v>
      </c>
      <c r="AE12" s="1936"/>
      <c r="AF12" s="1936"/>
      <c r="AG12" s="1936"/>
      <c r="AH12" s="1936"/>
      <c r="AI12" s="1936"/>
    </row>
    <row r="13" spans="1:35" s="143" customFormat="1" ht="16.5" customHeight="1">
      <c r="A13" s="2099"/>
      <c r="B13" s="1370" t="s">
        <v>17</v>
      </c>
      <c r="C13" s="1370" t="s">
        <v>18</v>
      </c>
      <c r="D13" s="2101"/>
      <c r="E13" s="2100"/>
      <c r="F13" s="2102"/>
      <c r="G13" s="563" t="s">
        <v>3567</v>
      </c>
      <c r="H13" s="151" t="s">
        <v>997</v>
      </c>
      <c r="I13" s="151" t="s">
        <v>3284</v>
      </c>
      <c r="J13" s="152" t="s">
        <v>998</v>
      </c>
      <c r="K13" s="152" t="s">
        <v>3285</v>
      </c>
      <c r="L13" s="152" t="s">
        <v>960</v>
      </c>
      <c r="M13" s="152" t="s">
        <v>961</v>
      </c>
      <c r="N13" s="152" t="s">
        <v>22</v>
      </c>
      <c r="O13" s="152" t="s">
        <v>501</v>
      </c>
      <c r="P13" s="153" t="s">
        <v>1933</v>
      </c>
      <c r="Q13" s="152" t="s">
        <v>872</v>
      </c>
      <c r="R13" s="564" t="s">
        <v>434</v>
      </c>
      <c r="S13" s="565" t="s">
        <v>437</v>
      </c>
      <c r="T13" s="565" t="s">
        <v>3358</v>
      </c>
      <c r="U13" s="566" t="s">
        <v>1249</v>
      </c>
      <c r="V13" s="566" t="s">
        <v>3359</v>
      </c>
      <c r="W13" s="566" t="s">
        <v>440</v>
      </c>
      <c r="X13" s="566" t="s">
        <v>447</v>
      </c>
      <c r="Y13" s="567" t="s">
        <v>449</v>
      </c>
      <c r="Z13" s="567" t="s">
        <v>442</v>
      </c>
      <c r="AA13" s="567" t="s">
        <v>443</v>
      </c>
      <c r="AB13" s="567" t="s">
        <v>428</v>
      </c>
      <c r="AC13" s="567" t="s">
        <v>3360</v>
      </c>
      <c r="AD13" s="566" t="s">
        <v>2560</v>
      </c>
      <c r="AE13" s="566" t="s">
        <v>2561</v>
      </c>
      <c r="AF13" s="566" t="s">
        <v>2562</v>
      </c>
      <c r="AG13" s="566" t="s">
        <v>2563</v>
      </c>
      <c r="AH13" s="564" t="s">
        <v>872</v>
      </c>
      <c r="AI13" s="565" t="s">
        <v>1935</v>
      </c>
    </row>
    <row r="14" spans="1:35" s="143" customFormat="1" ht="16.5" customHeight="1">
      <c r="A14" s="1371" t="s">
        <v>1506</v>
      </c>
      <c r="B14" s="251"/>
      <c r="C14" s="251"/>
      <c r="D14" s="1372"/>
      <c r="E14" s="251" t="s">
        <v>1509</v>
      </c>
      <c r="F14" s="1373"/>
      <c r="G14" s="1374"/>
      <c r="H14" s="1373"/>
      <c r="I14" s="1374">
        <v>0</v>
      </c>
      <c r="J14" s="1374"/>
      <c r="K14" s="1374"/>
      <c r="L14" s="1374"/>
      <c r="M14" s="1374"/>
      <c r="N14" s="1374"/>
      <c r="O14" s="1374"/>
      <c r="P14" s="1374"/>
      <c r="Q14" s="1374">
        <f>SUM(G14:P14)</f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s="143" customFormat="1" ht="36" customHeight="1">
      <c r="A15" s="169" t="s">
        <v>1507</v>
      </c>
      <c r="B15" s="169" t="s">
        <v>2540</v>
      </c>
      <c r="C15" s="251"/>
      <c r="D15" s="1372" t="s">
        <v>3343</v>
      </c>
      <c r="E15" s="1375" t="s">
        <v>3345</v>
      </c>
      <c r="F15" s="1376" t="s">
        <v>2545</v>
      </c>
      <c r="H15" s="1376"/>
      <c r="I15" s="1374"/>
      <c r="J15" s="1374"/>
      <c r="K15" s="1374"/>
      <c r="L15" s="1374"/>
      <c r="M15" s="1374"/>
      <c r="N15" s="1374">
        <v>12000</v>
      </c>
      <c r="O15" s="1374"/>
      <c r="P15" s="1374"/>
      <c r="Q15" s="1374">
        <f>SUM(H15:P15)</f>
        <v>12000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ht="38.25" customHeight="1">
      <c r="A16" s="249" t="s">
        <v>1508</v>
      </c>
      <c r="B16" s="249" t="s">
        <v>2542</v>
      </c>
      <c r="C16" s="658"/>
      <c r="D16" s="658" t="s">
        <v>3343</v>
      </c>
      <c r="E16" s="1375" t="s">
        <v>3345</v>
      </c>
      <c r="F16" s="169"/>
      <c r="H16" s="169"/>
      <c r="I16" s="1246"/>
      <c r="J16" s="1246"/>
      <c r="K16" s="1246"/>
      <c r="L16" s="1246"/>
      <c r="M16" s="1246"/>
      <c r="N16" s="170">
        <v>12000</v>
      </c>
      <c r="O16" s="1246"/>
      <c r="P16" s="1246"/>
      <c r="Q16" s="1374">
        <f>SUM(H16:P16)</f>
        <v>12000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8" customHeight="1">
      <c r="A17" s="249" t="s">
        <v>3871</v>
      </c>
      <c r="B17" s="658"/>
      <c r="C17" s="658"/>
      <c r="D17" s="1383"/>
      <c r="E17" s="169"/>
      <c r="F17" s="169"/>
      <c r="H17" s="169"/>
      <c r="I17" s="1242"/>
      <c r="J17" s="1242"/>
      <c r="K17" s="1242"/>
      <c r="L17" s="1242"/>
      <c r="M17" s="1242"/>
      <c r="N17" s="1242"/>
      <c r="O17" s="1242"/>
      <c r="P17" s="1242"/>
      <c r="Q17" s="1374">
        <f>SUM(H17:P17)</f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6.5" customHeight="1">
      <c r="A18" s="249" t="s">
        <v>2541</v>
      </c>
      <c r="B18" s="658"/>
      <c r="C18" s="658"/>
      <c r="D18" s="1383"/>
      <c r="E18" s="169"/>
      <c r="F18" s="169"/>
      <c r="H18" s="169"/>
      <c r="I18" s="1242"/>
      <c r="J18" s="1242"/>
      <c r="K18" s="1242"/>
      <c r="L18" s="1242"/>
      <c r="M18" s="1242"/>
      <c r="N18" s="1242"/>
      <c r="O18" s="1242"/>
      <c r="P18" s="1242"/>
      <c r="Q18" s="1374">
        <f>SUM(H18:P18)</f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35.25" customHeight="1">
      <c r="A19" s="249" t="s">
        <v>2543</v>
      </c>
      <c r="B19" s="658"/>
      <c r="C19" s="658"/>
      <c r="D19" s="1383" t="s">
        <v>3344</v>
      </c>
      <c r="E19" s="1375" t="s">
        <v>3346</v>
      </c>
      <c r="F19" s="169"/>
      <c r="H19" s="169"/>
      <c r="I19" s="1242"/>
      <c r="J19" s="1242"/>
      <c r="K19" s="1242"/>
      <c r="L19" s="1242"/>
      <c r="M19" s="1242"/>
      <c r="N19" s="1242">
        <f>20*100*5*2</f>
        <v>20000</v>
      </c>
      <c r="O19" s="1242"/>
      <c r="P19" s="1242"/>
      <c r="Q19" s="1374">
        <f>SUM(H19:P19)</f>
        <v>20000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34.5" customHeight="1">
      <c r="A20" s="169" t="s">
        <v>2544</v>
      </c>
      <c r="B20" s="658"/>
      <c r="C20" s="658"/>
      <c r="D20" s="1383"/>
      <c r="E20" s="1377"/>
      <c r="F20" s="169"/>
      <c r="G20" s="1242"/>
      <c r="H20" s="169"/>
      <c r="I20" s="1242"/>
      <c r="J20" s="1242"/>
      <c r="K20" s="1242"/>
      <c r="L20" s="1242"/>
      <c r="M20" s="1242"/>
      <c r="N20" s="1242"/>
      <c r="O20" s="1242"/>
      <c r="P20" s="1242"/>
      <c r="Q20" s="1374">
        <f>SUM(G20:P20)</f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34.5">
      <c r="A21" s="249" t="s">
        <v>3347</v>
      </c>
      <c r="B21" s="658"/>
      <c r="C21" s="658"/>
      <c r="D21" s="1383"/>
      <c r="E21" s="169"/>
      <c r="F21" s="169"/>
      <c r="G21" s="1242"/>
      <c r="H21" s="169"/>
      <c r="I21" s="1242"/>
      <c r="J21" s="1242"/>
      <c r="K21" s="1242"/>
      <c r="L21" s="1242"/>
      <c r="M21" s="1242"/>
      <c r="N21" s="1242"/>
      <c r="O21" s="1242"/>
      <c r="P21" s="1242"/>
      <c r="Q21" s="1374">
        <f>SUM(G21:P21)</f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6.5" customHeight="1">
      <c r="A22" s="2098" t="s">
        <v>376</v>
      </c>
      <c r="B22" s="2098"/>
      <c r="C22" s="2098"/>
      <c r="D22" s="2098"/>
      <c r="E22" s="223">
        <f>Q22</f>
        <v>44000</v>
      </c>
      <c r="F22" s="216"/>
      <c r="G22" s="1378">
        <f>SUM(G14:G21)</f>
        <v>0</v>
      </c>
      <c r="H22" s="1378">
        <f t="shared" ref="H22:Q22" si="0">SUM(H14:H21)</f>
        <v>0</v>
      </c>
      <c r="I22" s="1378">
        <f t="shared" si="0"/>
        <v>0</v>
      </c>
      <c r="J22" s="1378">
        <f t="shared" si="0"/>
        <v>0</v>
      </c>
      <c r="K22" s="1378">
        <f t="shared" si="0"/>
        <v>0</v>
      </c>
      <c r="L22" s="1378">
        <f t="shared" si="0"/>
        <v>0</v>
      </c>
      <c r="M22" s="1378">
        <f t="shared" si="0"/>
        <v>0</v>
      </c>
      <c r="N22" s="1378">
        <f t="shared" si="0"/>
        <v>44000</v>
      </c>
      <c r="O22" s="1378">
        <f t="shared" si="0"/>
        <v>0</v>
      </c>
      <c r="P22" s="1378">
        <f t="shared" si="0"/>
        <v>0</v>
      </c>
      <c r="Q22" s="1378">
        <f t="shared" si="0"/>
        <v>44000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s="62" customFormat="1" ht="17.25">
      <c r="A23" s="582" t="s">
        <v>818</v>
      </c>
      <c r="B23" s="348" t="s">
        <v>779</v>
      </c>
      <c r="C23" s="348"/>
      <c r="D23" s="349" t="s">
        <v>779</v>
      </c>
      <c r="E23" s="348"/>
      <c r="F23" s="1952"/>
      <c r="G23" s="1952"/>
      <c r="H23" s="1952"/>
      <c r="I23" s="348" t="s">
        <v>780</v>
      </c>
      <c r="J23" s="582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</row>
    <row r="24" spans="1:35" s="62" customFormat="1" ht="17.25">
      <c r="A24" s="1345" t="s">
        <v>2221</v>
      </c>
      <c r="B24" s="349"/>
      <c r="C24" s="349"/>
      <c r="D24" s="349"/>
      <c r="E24" s="583" t="s">
        <v>3357</v>
      </c>
      <c r="F24" s="349"/>
      <c r="G24" s="583"/>
      <c r="J24" s="348" t="s">
        <v>3354</v>
      </c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</row>
    <row r="25" spans="1:35" s="62" customFormat="1" ht="17.25">
      <c r="A25" s="1379" t="s">
        <v>2222</v>
      </c>
      <c r="B25" s="349"/>
      <c r="C25" s="349"/>
      <c r="D25" s="349"/>
      <c r="E25" s="348" t="s">
        <v>3353</v>
      </c>
      <c r="F25" s="349"/>
      <c r="G25" s="348"/>
      <c r="J25" s="348" t="s">
        <v>2566</v>
      </c>
    </row>
    <row r="26" spans="1:35" s="143" customFormat="1" ht="15.75" customHeight="1">
      <c r="C26" s="584"/>
      <c r="D26" s="584"/>
      <c r="E26" s="585" t="s">
        <v>3356</v>
      </c>
      <c r="G26" s="585"/>
      <c r="I26" s="584"/>
      <c r="J26" s="585" t="s">
        <v>3355</v>
      </c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63"/>
      <c r="AE26" s="63"/>
      <c r="AF26" s="63"/>
      <c r="AG26" s="63"/>
      <c r="AH26" s="63"/>
      <c r="AI26" s="63"/>
    </row>
    <row r="27" spans="1:35" ht="26.25" customHeight="1">
      <c r="AD27" s="62"/>
      <c r="AE27" s="62"/>
      <c r="AF27" s="62"/>
      <c r="AG27" s="62"/>
      <c r="AH27" s="62"/>
      <c r="AI27" s="62"/>
    </row>
    <row r="28" spans="1:35" ht="16.5" customHeight="1">
      <c r="AD28" s="62"/>
      <c r="AE28" s="62"/>
      <c r="AF28" s="62"/>
      <c r="AG28" s="62"/>
      <c r="AH28" s="62"/>
      <c r="AI28" s="62"/>
    </row>
    <row r="29" spans="1:35" ht="16.5" customHeight="1">
      <c r="AD29" s="62"/>
      <c r="AE29" s="62"/>
      <c r="AF29" s="62"/>
      <c r="AG29" s="62"/>
      <c r="AH29" s="62"/>
      <c r="AI29" s="62"/>
    </row>
    <row r="30" spans="1:35" ht="16.5" customHeight="1">
      <c r="AD30" s="62"/>
      <c r="AE30" s="62"/>
      <c r="AF30" s="62"/>
      <c r="AG30" s="62"/>
      <c r="AH30" s="62"/>
      <c r="AI30" s="62"/>
    </row>
    <row r="31" spans="1:35" ht="16.5" customHeight="1">
      <c r="AD31" s="62"/>
      <c r="AE31" s="62"/>
      <c r="AF31" s="62"/>
      <c r="AG31" s="62"/>
      <c r="AH31" s="62"/>
      <c r="AI31" s="62"/>
    </row>
    <row r="32" spans="1:35" ht="16.5" customHeight="1">
      <c r="AD32" s="62"/>
      <c r="AE32" s="62"/>
      <c r="AF32" s="62"/>
      <c r="AG32" s="62"/>
      <c r="AH32" s="62"/>
      <c r="AI32" s="62"/>
    </row>
    <row r="33" spans="30:35" ht="16.5" customHeight="1">
      <c r="AD33" s="62"/>
      <c r="AE33" s="62"/>
      <c r="AF33" s="62"/>
      <c r="AG33" s="62"/>
      <c r="AH33" s="62"/>
      <c r="AI33" s="62"/>
    </row>
    <row r="34" spans="30:35" ht="16.5" customHeight="1">
      <c r="AD34" s="698"/>
      <c r="AE34" s="698"/>
      <c r="AF34" s="698"/>
      <c r="AG34" s="698"/>
      <c r="AH34" s="698">
        <f>SUM(AH15:AH33)</f>
        <v>0</v>
      </c>
      <c r="AI34" s="698"/>
    </row>
    <row r="35" spans="30:35" ht="16.5" customHeight="1">
      <c r="AD35" s="1136"/>
      <c r="AE35" s="1136"/>
      <c r="AF35" s="1136"/>
      <c r="AG35" s="1136"/>
      <c r="AH35" s="1136"/>
      <c r="AI35" s="1136"/>
    </row>
    <row r="36" spans="30:35" ht="16.5" customHeight="1">
      <c r="AD36" s="62"/>
      <c r="AE36" s="62"/>
      <c r="AF36" s="62"/>
      <c r="AG36" s="62"/>
      <c r="AH36" s="62"/>
      <c r="AI36" s="62"/>
    </row>
    <row r="37" spans="30:35" ht="16.5" customHeight="1">
      <c r="AD37" s="62"/>
      <c r="AE37" s="62"/>
      <c r="AF37" s="62"/>
      <c r="AG37" s="62"/>
      <c r="AH37" s="62"/>
      <c r="AI37" s="62"/>
    </row>
    <row r="38" spans="30:35" ht="16.5" customHeight="1">
      <c r="AD38" s="62"/>
      <c r="AE38" s="62"/>
      <c r="AF38" s="62"/>
      <c r="AG38" s="62"/>
      <c r="AH38" s="62"/>
      <c r="AI38" s="62"/>
    </row>
    <row r="39" spans="30:35" ht="16.5" customHeight="1">
      <c r="AD39" s="143"/>
      <c r="AE39" s="143"/>
      <c r="AF39" s="143"/>
      <c r="AG39" s="143"/>
      <c r="AH39" s="143"/>
      <c r="AI39" s="143"/>
    </row>
  </sheetData>
  <mergeCells count="11">
    <mergeCell ref="F23:H23"/>
    <mergeCell ref="R12:AC12"/>
    <mergeCell ref="AD12:AI12"/>
    <mergeCell ref="G12:Q12"/>
    <mergeCell ref="F12:F13"/>
    <mergeCell ref="A1:Q1"/>
    <mergeCell ref="A22:D22"/>
    <mergeCell ref="A12:A13"/>
    <mergeCell ref="B12:C12"/>
    <mergeCell ref="D12:D13"/>
    <mergeCell ref="E12:E13"/>
  </mergeCells>
  <pageMargins left="0.66666666666666663" right="0.25" top="0.39583333333333331" bottom="0.26041666666666669" header="0.3" footer="0.3"/>
  <pageSetup paperSize="9" orientation="landscape" horizontalDpi="4294967293" verticalDpi="36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FFFF00"/>
  </sheetPr>
  <dimension ref="A1:AI52"/>
  <sheetViews>
    <sheetView view="pageLayout" zoomScale="110" zoomScalePageLayoutView="110" workbookViewId="0">
      <selection activeCell="A50" sqref="A50:A51"/>
    </sheetView>
  </sheetViews>
  <sheetFormatPr defaultRowHeight="16.5" customHeight="1"/>
  <cols>
    <col min="1" max="1" width="32.75" style="129" customWidth="1"/>
    <col min="2" max="2" width="15.375" style="129" hidden="1" customWidth="1"/>
    <col min="3" max="3" width="2.625" style="129" hidden="1" customWidth="1"/>
    <col min="4" max="4" width="10" style="129" customWidth="1"/>
    <col min="5" max="5" width="17.375" style="129" customWidth="1"/>
    <col min="6" max="6" width="12" style="129" customWidth="1"/>
    <col min="7" max="7" width="5.625" style="129" customWidth="1"/>
    <col min="8" max="8" width="3.75" style="129" customWidth="1"/>
    <col min="9" max="9" width="4.25" style="380" customWidth="1"/>
    <col min="10" max="10" width="3.875" style="380" customWidth="1"/>
    <col min="11" max="11" width="6" style="380" customWidth="1"/>
    <col min="12" max="12" width="4" style="380" customWidth="1"/>
    <col min="13" max="13" width="4.375" style="129" customWidth="1"/>
    <col min="14" max="15" width="6" style="129" customWidth="1"/>
    <col min="16" max="17" width="6" style="380" customWidth="1"/>
    <col min="18" max="29" width="3.875" style="256" customWidth="1"/>
    <col min="30" max="33" width="16.375" style="380" customWidth="1"/>
    <col min="34" max="35" width="9" style="380"/>
    <col min="36" max="16384" width="9" style="129"/>
  </cols>
  <sheetData>
    <row r="1" spans="1:35" s="81" customFormat="1" ht="16.5" customHeight="1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7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</row>
    <row r="2" spans="1:35" s="81" customFormat="1" ht="16.5" customHeight="1">
      <c r="A2" s="1295" t="s">
        <v>0</v>
      </c>
      <c r="C2" s="130"/>
      <c r="D2" s="130" t="s">
        <v>1502</v>
      </c>
      <c r="E2" s="545"/>
      <c r="F2" s="546"/>
      <c r="G2" s="546"/>
      <c r="H2" s="546"/>
      <c r="I2" s="579"/>
      <c r="J2" s="579"/>
      <c r="K2" s="579"/>
      <c r="L2" s="579"/>
      <c r="M2" s="579"/>
      <c r="N2" s="579"/>
      <c r="O2" s="579"/>
      <c r="P2" s="579"/>
      <c r="Q2" s="579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</row>
    <row r="3" spans="1:35" s="81" customFormat="1" ht="16.5" customHeight="1">
      <c r="A3" s="1295" t="s">
        <v>2</v>
      </c>
      <c r="C3" s="130"/>
      <c r="D3" s="130" t="s">
        <v>1503</v>
      </c>
      <c r="E3" s="547"/>
      <c r="F3" s="548"/>
      <c r="G3" s="548"/>
      <c r="H3" s="548"/>
      <c r="I3" s="1054"/>
      <c r="J3" s="1054"/>
      <c r="K3" s="1054"/>
      <c r="L3" s="1054"/>
      <c r="M3" s="1054"/>
      <c r="N3" s="1054"/>
      <c r="O3" s="1054"/>
      <c r="P3" s="1054"/>
      <c r="Q3" s="1054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</row>
    <row r="4" spans="1:35" s="81" customFormat="1" ht="16.5" customHeight="1">
      <c r="A4" s="1295" t="s">
        <v>4</v>
      </c>
      <c r="C4" s="130"/>
      <c r="D4" s="1139" t="s">
        <v>1504</v>
      </c>
      <c r="E4" s="547"/>
      <c r="F4" s="548"/>
      <c r="G4" s="548"/>
      <c r="H4" s="548"/>
      <c r="I4" s="1054"/>
      <c r="J4" s="1054"/>
      <c r="K4" s="1054"/>
      <c r="L4" s="1054"/>
      <c r="M4" s="1054"/>
      <c r="N4" s="1054"/>
      <c r="O4" s="1054"/>
      <c r="P4" s="1054"/>
      <c r="Q4" s="105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</row>
    <row r="5" spans="1:35" s="1385" customFormat="1" ht="16.5" customHeight="1">
      <c r="A5" s="1384" t="s">
        <v>2546</v>
      </c>
      <c r="D5" s="1385" t="s">
        <v>2693</v>
      </c>
      <c r="J5" s="549"/>
      <c r="K5" s="549"/>
      <c r="L5" s="549"/>
      <c r="P5" s="549"/>
      <c r="Q5" s="549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1385" customFormat="1" ht="16.5" customHeight="1">
      <c r="A6" s="1384"/>
      <c r="D6" s="1369" t="s">
        <v>17</v>
      </c>
      <c r="E6" s="577" t="s">
        <v>2547</v>
      </c>
      <c r="J6" s="549"/>
      <c r="K6" s="549" t="s">
        <v>2548</v>
      </c>
      <c r="L6" s="549"/>
      <c r="P6" s="549"/>
      <c r="Q6" s="549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1385" customFormat="1" ht="16.5" customHeight="1">
      <c r="A7" s="1384"/>
      <c r="D7" s="1369" t="s">
        <v>18</v>
      </c>
      <c r="E7" s="577" t="s">
        <v>2549</v>
      </c>
      <c r="J7" s="549"/>
      <c r="K7" s="1386" t="s">
        <v>2550</v>
      </c>
      <c r="L7" s="549"/>
      <c r="P7" s="549"/>
      <c r="Q7" s="549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1385" customFormat="1" ht="16.5" customHeight="1">
      <c r="A8" s="1384"/>
      <c r="E8" s="577" t="s">
        <v>2551</v>
      </c>
      <c r="J8" s="549"/>
      <c r="K8" s="1387">
        <v>1</v>
      </c>
      <c r="L8" s="549"/>
      <c r="P8" s="549"/>
      <c r="Q8" s="549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1385" customFormat="1" ht="16.5" customHeight="1">
      <c r="A9" s="1384"/>
      <c r="E9" s="577" t="s">
        <v>2552</v>
      </c>
      <c r="J9" s="549"/>
      <c r="K9" s="1387">
        <v>1</v>
      </c>
      <c r="L9" s="549"/>
      <c r="P9" s="549"/>
      <c r="Q9" s="549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1385" customFormat="1" ht="16.5" customHeight="1">
      <c r="A10" s="1384"/>
      <c r="E10" s="577" t="s">
        <v>2553</v>
      </c>
      <c r="J10" s="549"/>
      <c r="K10" s="1387">
        <v>1</v>
      </c>
      <c r="L10" s="549"/>
      <c r="P10" s="549"/>
      <c r="Q10" s="549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549"/>
      <c r="AE10" s="549"/>
      <c r="AF10" s="549"/>
      <c r="AG10" s="549"/>
      <c r="AH10" s="549"/>
      <c r="AI10" s="549"/>
    </row>
    <row r="11" spans="1:35" s="1385" customFormat="1" ht="16.5" customHeight="1">
      <c r="A11" s="1388" t="s">
        <v>320</v>
      </c>
      <c r="C11" s="1330"/>
      <c r="D11" s="339" t="s">
        <v>2555</v>
      </c>
      <c r="E11" s="577" t="s">
        <v>2554</v>
      </c>
      <c r="J11" s="549"/>
      <c r="K11" s="1387">
        <v>1</v>
      </c>
      <c r="L11" s="549"/>
      <c r="P11" s="549"/>
      <c r="Q11" s="549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549"/>
      <c r="AE11" s="549"/>
      <c r="AF11" s="549"/>
      <c r="AG11" s="549"/>
      <c r="AH11" s="549"/>
      <c r="AI11" s="549"/>
    </row>
    <row r="12" spans="1:35" s="1385" customFormat="1" ht="16.5" customHeight="1">
      <c r="A12" s="1384" t="s">
        <v>2521</v>
      </c>
      <c r="C12" s="549"/>
      <c r="D12" s="146" t="s">
        <v>2556</v>
      </c>
      <c r="F12" s="1347"/>
      <c r="G12" s="1347"/>
      <c r="H12" s="1347"/>
      <c r="I12" s="549"/>
      <c r="J12" s="549"/>
      <c r="K12" s="549"/>
      <c r="L12" s="549"/>
      <c r="P12" s="549"/>
      <c r="Q12" s="549"/>
    </row>
    <row r="13" spans="1:35" s="1311" customFormat="1" ht="16.5" customHeight="1">
      <c r="A13" s="2077" t="s">
        <v>12</v>
      </c>
      <c r="B13" s="2084" t="s">
        <v>2557</v>
      </c>
      <c r="C13" s="2084"/>
      <c r="D13" s="2080" t="s">
        <v>14</v>
      </c>
      <c r="E13" s="2082" t="s">
        <v>15</v>
      </c>
      <c r="F13" s="2082" t="s">
        <v>16</v>
      </c>
      <c r="G13" s="2006" t="s">
        <v>959</v>
      </c>
      <c r="H13" s="2007"/>
      <c r="I13" s="2007"/>
      <c r="J13" s="2007"/>
      <c r="K13" s="2007"/>
      <c r="L13" s="2007"/>
      <c r="M13" s="2007"/>
      <c r="N13" s="2007"/>
      <c r="O13" s="2007"/>
      <c r="P13" s="2007"/>
      <c r="Q13" s="2008"/>
      <c r="R13" s="1960" t="s">
        <v>3361</v>
      </c>
      <c r="S13" s="1960"/>
      <c r="T13" s="1960"/>
      <c r="U13" s="1960"/>
      <c r="V13" s="1960"/>
      <c r="W13" s="1960"/>
      <c r="X13" s="1960"/>
      <c r="Y13" s="1960"/>
      <c r="Z13" s="1960"/>
      <c r="AA13" s="1960"/>
      <c r="AB13" s="1960"/>
      <c r="AC13" s="1960"/>
      <c r="AD13" s="1936" t="s">
        <v>1934</v>
      </c>
      <c r="AE13" s="1936"/>
      <c r="AF13" s="1936"/>
      <c r="AG13" s="1936"/>
      <c r="AH13" s="1936"/>
      <c r="AI13" s="1936"/>
    </row>
    <row r="14" spans="1:35" s="1311" customFormat="1" ht="16.5" customHeight="1">
      <c r="A14" s="2078"/>
      <c r="B14" s="1315" t="s">
        <v>2558</v>
      </c>
      <c r="C14" s="1315" t="s">
        <v>2105</v>
      </c>
      <c r="D14" s="2081"/>
      <c r="E14" s="2082"/>
      <c r="F14" s="2082"/>
      <c r="G14" s="563" t="s">
        <v>3567</v>
      </c>
      <c r="H14" s="151" t="s">
        <v>997</v>
      </c>
      <c r="I14" s="151" t="s">
        <v>3284</v>
      </c>
      <c r="J14" s="152" t="s">
        <v>998</v>
      </c>
      <c r="K14" s="152" t="s">
        <v>3285</v>
      </c>
      <c r="L14" s="152" t="s">
        <v>960</v>
      </c>
      <c r="M14" s="152" t="s">
        <v>961</v>
      </c>
      <c r="N14" s="152" t="s">
        <v>22</v>
      </c>
      <c r="O14" s="152" t="s">
        <v>501</v>
      </c>
      <c r="P14" s="153" t="s">
        <v>1933</v>
      </c>
      <c r="Q14" s="152" t="s">
        <v>872</v>
      </c>
      <c r="R14" s="564" t="s">
        <v>434</v>
      </c>
      <c r="S14" s="565" t="s">
        <v>437</v>
      </c>
      <c r="T14" s="565" t="s">
        <v>3358</v>
      </c>
      <c r="U14" s="566" t="s">
        <v>1249</v>
      </c>
      <c r="V14" s="566" t="s">
        <v>3359</v>
      </c>
      <c r="W14" s="566" t="s">
        <v>440</v>
      </c>
      <c r="X14" s="566" t="s">
        <v>447</v>
      </c>
      <c r="Y14" s="567" t="s">
        <v>449</v>
      </c>
      <c r="Z14" s="567" t="s">
        <v>442</v>
      </c>
      <c r="AA14" s="567" t="s">
        <v>443</v>
      </c>
      <c r="AB14" s="567" t="s">
        <v>428</v>
      </c>
      <c r="AC14" s="567" t="s">
        <v>3360</v>
      </c>
      <c r="AD14" s="566" t="s">
        <v>2560</v>
      </c>
      <c r="AE14" s="566" t="s">
        <v>2561</v>
      </c>
      <c r="AF14" s="566" t="s">
        <v>2562</v>
      </c>
      <c r="AG14" s="566" t="s">
        <v>2563</v>
      </c>
      <c r="AH14" s="564" t="s">
        <v>872</v>
      </c>
      <c r="AI14" s="565" t="s">
        <v>1935</v>
      </c>
    </row>
    <row r="15" spans="1:35" s="63" customFormat="1" ht="17.25">
      <c r="A15" s="1113" t="s">
        <v>2696</v>
      </c>
      <c r="B15" s="251"/>
      <c r="C15" s="251"/>
      <c r="D15" s="1029"/>
      <c r="E15" s="251"/>
      <c r="F15" s="251"/>
      <c r="G15" s="251"/>
      <c r="H15" s="251"/>
      <c r="I15" s="257">
        <v>0</v>
      </c>
      <c r="J15" s="257"/>
      <c r="K15" s="257"/>
      <c r="L15" s="257"/>
      <c r="M15" s="257"/>
      <c r="N15" s="257"/>
      <c r="O15" s="257"/>
      <c r="P15" s="257"/>
      <c r="Q15" s="257">
        <f>SUM(I15:P15)</f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62" customFormat="1" ht="23.25" customHeight="1">
      <c r="A16" s="1389" t="s">
        <v>2697</v>
      </c>
      <c r="B16" s="1390" t="s">
        <v>2564</v>
      </c>
      <c r="C16" s="1390" t="s">
        <v>2564</v>
      </c>
      <c r="D16" s="1391">
        <v>20760</v>
      </c>
      <c r="E16" s="1363" t="s">
        <v>788</v>
      </c>
      <c r="F16" s="154" t="s">
        <v>2698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257">
        <f t="shared" ref="Q16:Q36" si="0">SUM(I16:P16)</f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62" customFormat="1" ht="69">
      <c r="A17" s="1392" t="s">
        <v>2699</v>
      </c>
      <c r="B17" s="247" t="s">
        <v>2700</v>
      </c>
      <c r="C17" s="802" t="s">
        <v>57</v>
      </c>
      <c r="D17" s="1393">
        <v>20790</v>
      </c>
      <c r="E17" s="169" t="s">
        <v>2701</v>
      </c>
      <c r="F17" s="154"/>
      <c r="G17" s="154"/>
      <c r="H17" s="154"/>
      <c r="I17" s="154"/>
      <c r="J17" s="154"/>
      <c r="K17" s="154"/>
      <c r="L17" s="154"/>
      <c r="M17" s="154"/>
      <c r="N17" s="154">
        <v>5000</v>
      </c>
      <c r="O17" s="154"/>
      <c r="P17" s="154"/>
      <c r="Q17" s="257">
        <f t="shared" si="0"/>
        <v>5000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62" customFormat="1" ht="34.5">
      <c r="A18" s="216" t="s">
        <v>2702</v>
      </c>
      <c r="B18" s="467" t="s">
        <v>2703</v>
      </c>
      <c r="C18" s="206" t="s">
        <v>57</v>
      </c>
      <c r="D18" s="1394"/>
      <c r="E18" s="206" t="s">
        <v>2704</v>
      </c>
      <c r="F18" s="154"/>
      <c r="G18" s="154"/>
      <c r="H18" s="154"/>
      <c r="I18" s="154"/>
      <c r="J18" s="154"/>
      <c r="K18" s="154"/>
      <c r="L18" s="154"/>
      <c r="M18" s="154"/>
      <c r="N18" s="154">
        <v>3600</v>
      </c>
      <c r="O18" s="154"/>
      <c r="P18" s="154"/>
      <c r="Q18" s="257">
        <f t="shared" si="0"/>
        <v>3600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s="62" customFormat="1" ht="17.25">
      <c r="A19" s="1392" t="s">
        <v>2705</v>
      </c>
      <c r="B19" s="1394" t="s">
        <v>2706</v>
      </c>
      <c r="C19" s="802"/>
      <c r="D19" s="344"/>
      <c r="E19" s="1395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257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s="62" customFormat="1" ht="17.25">
      <c r="A20" s="154" t="s">
        <v>2707</v>
      </c>
      <c r="B20" s="154"/>
      <c r="C20" s="318"/>
      <c r="D20" s="1394" t="s">
        <v>2708</v>
      </c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257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s="62" customFormat="1" ht="17.25">
      <c r="A21" s="154" t="s">
        <v>2709</v>
      </c>
      <c r="B21" s="1363" t="s">
        <v>2706</v>
      </c>
      <c r="C21" s="802"/>
      <c r="D21" s="1394" t="s">
        <v>2710</v>
      </c>
      <c r="E21" s="802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257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s="62" customFormat="1" ht="17.25">
      <c r="A22" s="1392" t="s">
        <v>2711</v>
      </c>
      <c r="B22" s="1390" t="s">
        <v>2565</v>
      </c>
      <c r="C22" s="802"/>
      <c r="D22" s="1394" t="s">
        <v>2712</v>
      </c>
      <c r="E22" s="802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257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s="62" customFormat="1" ht="17.25">
      <c r="A23" s="1392" t="s">
        <v>57</v>
      </c>
      <c r="B23" s="802"/>
      <c r="C23" s="802"/>
      <c r="D23" s="1394"/>
      <c r="E23" s="802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257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s="62" customFormat="1" ht="17.25">
      <c r="A24" s="1392"/>
      <c r="B24" s="802"/>
      <c r="C24" s="802"/>
      <c r="D24" s="1394"/>
      <c r="E24" s="802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257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62" customFormat="1" ht="17.25">
      <c r="A25" s="1392"/>
      <c r="B25" s="802"/>
      <c r="C25" s="802"/>
      <c r="D25" s="1394"/>
      <c r="E25" s="802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257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s="62" customFormat="1" ht="17.25">
      <c r="A26" s="1392"/>
      <c r="B26" s="802"/>
      <c r="C26" s="802"/>
      <c r="D26" s="1394"/>
      <c r="E26" s="802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257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</row>
    <row r="27" spans="1:35" s="62" customFormat="1" ht="17.25">
      <c r="A27" s="1392"/>
      <c r="B27" s="802"/>
      <c r="C27" s="802"/>
      <c r="D27" s="1394"/>
      <c r="E27" s="802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257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s="62" customFormat="1" ht="17.25">
      <c r="A28" s="1392"/>
      <c r="B28" s="802"/>
      <c r="C28" s="802"/>
      <c r="D28" s="1394"/>
      <c r="E28" s="802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257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s="63" customFormat="1" ht="17.25">
      <c r="A29" s="1396" t="s">
        <v>2713</v>
      </c>
      <c r="B29" s="251"/>
      <c r="C29" s="251"/>
      <c r="D29" s="1029"/>
      <c r="E29" s="251"/>
      <c r="F29" s="251"/>
      <c r="G29" s="251"/>
      <c r="H29" s="251"/>
      <c r="I29" s="257"/>
      <c r="J29" s="257"/>
      <c r="K29" s="257"/>
      <c r="L29" s="257"/>
      <c r="M29" s="257"/>
      <c r="N29" s="257"/>
      <c r="O29" s="257"/>
      <c r="P29" s="257"/>
      <c r="Q29" s="257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257"/>
      <c r="AE29" s="257"/>
      <c r="AF29" s="257"/>
      <c r="AG29" s="257"/>
      <c r="AH29" s="257"/>
      <c r="AI29" s="257"/>
    </row>
    <row r="30" spans="1:35" s="62" customFormat="1" ht="21.75" customHeight="1">
      <c r="A30" s="1389" t="s">
        <v>2714</v>
      </c>
      <c r="B30" s="1390" t="s">
        <v>2564</v>
      </c>
      <c r="C30" s="1390" t="s">
        <v>2564</v>
      </c>
      <c r="D30" s="941">
        <v>20729</v>
      </c>
      <c r="E30" s="1363" t="s">
        <v>327</v>
      </c>
      <c r="F30" s="154" t="s">
        <v>2698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257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s="62" customFormat="1" ht="51.75">
      <c r="A31" s="84" t="s">
        <v>2715</v>
      </c>
      <c r="B31" s="247" t="s">
        <v>2700</v>
      </c>
      <c r="C31" s="802" t="s">
        <v>57</v>
      </c>
      <c r="D31" s="620">
        <v>20790</v>
      </c>
      <c r="E31" s="169" t="s">
        <v>2716</v>
      </c>
      <c r="F31" s="154"/>
      <c r="G31" s="154"/>
      <c r="H31" s="154"/>
      <c r="I31" s="154"/>
      <c r="J31" s="154"/>
      <c r="K31" s="154"/>
      <c r="L31" s="154"/>
      <c r="M31" s="154"/>
      <c r="N31" s="154">
        <v>5000</v>
      </c>
      <c r="O31" s="154"/>
      <c r="P31" s="154"/>
      <c r="Q31" s="257">
        <f t="shared" si="0"/>
        <v>5000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s="62" customFormat="1" ht="17.25">
      <c r="A32" s="154" t="s">
        <v>2717</v>
      </c>
      <c r="B32" s="154"/>
      <c r="C32" s="206" t="s">
        <v>57</v>
      </c>
      <c r="D32" s="344"/>
      <c r="E32" s="206" t="s">
        <v>57</v>
      </c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257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s="62" customFormat="1" ht="34.5">
      <c r="A33" s="1389" t="s">
        <v>2718</v>
      </c>
      <c r="B33" s="467" t="s">
        <v>2719</v>
      </c>
      <c r="C33" s="802"/>
      <c r="D33" s="345">
        <v>20852</v>
      </c>
      <c r="E33" s="1395" t="s">
        <v>57</v>
      </c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257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s="62" customFormat="1" ht="17.25">
      <c r="A34" s="82" t="s">
        <v>2720</v>
      </c>
      <c r="B34" s="467" t="s">
        <v>2719</v>
      </c>
      <c r="C34" s="318"/>
      <c r="D34" s="871" t="s">
        <v>2721</v>
      </c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257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s="62" customFormat="1" ht="17.25">
      <c r="A35" s="1392" t="s">
        <v>2722</v>
      </c>
      <c r="B35" s="1363" t="s">
        <v>57</v>
      </c>
      <c r="C35" s="802"/>
      <c r="D35" s="941">
        <v>20911</v>
      </c>
      <c r="E35" s="802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257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</row>
    <row r="36" spans="1:35" s="62" customFormat="1" ht="17.25">
      <c r="A36" s="1392" t="s">
        <v>57</v>
      </c>
      <c r="B36" s="1390" t="s">
        <v>57</v>
      </c>
      <c r="C36" s="802"/>
      <c r="D36" s="1394" t="s">
        <v>57</v>
      </c>
      <c r="E36" s="802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257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 s="62" customFormat="1" ht="17.25">
      <c r="A37" s="1392"/>
      <c r="B37" s="1390"/>
      <c r="C37" s="802"/>
      <c r="D37" s="1394"/>
      <c r="E37" s="802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257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s="62" customFormat="1" ht="17.25">
      <c r="A38" s="1392"/>
      <c r="B38" s="1390"/>
      <c r="C38" s="802"/>
      <c r="D38" s="1394"/>
      <c r="E38" s="802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257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s="62" customFormat="1" ht="17.25">
      <c r="A39" s="1392"/>
      <c r="B39" s="1390"/>
      <c r="C39" s="802"/>
      <c r="D39" s="1394"/>
      <c r="E39" s="802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257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s="62" customFormat="1" ht="17.25">
      <c r="A40" s="1392"/>
      <c r="B40" s="1390"/>
      <c r="C40" s="802"/>
      <c r="D40" s="1394"/>
      <c r="E40" s="802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257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</row>
    <row r="41" spans="1:35" s="62" customFormat="1" ht="17.25">
      <c r="A41" s="1392"/>
      <c r="B41" s="1390"/>
      <c r="C41" s="802"/>
      <c r="D41" s="1394"/>
      <c r="E41" s="802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257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</row>
    <row r="42" spans="1:35" s="62" customFormat="1" ht="17.25">
      <c r="A42" s="1392"/>
      <c r="B42" s="1390"/>
      <c r="C42" s="802"/>
      <c r="D42" s="1394"/>
      <c r="E42" s="802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257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</row>
    <row r="43" spans="1:35" s="62" customFormat="1" ht="17.25">
      <c r="A43" s="1392"/>
      <c r="B43" s="1390"/>
      <c r="C43" s="802"/>
      <c r="D43" s="1394"/>
      <c r="E43" s="802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257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</row>
    <row r="44" spans="1:35" s="62" customFormat="1" ht="17.25">
      <c r="A44" s="1392"/>
      <c r="B44" s="1390"/>
      <c r="C44" s="802"/>
      <c r="D44" s="1394"/>
      <c r="E44" s="802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257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1:35" s="62" customFormat="1" ht="17.25">
      <c r="A45" s="1392"/>
      <c r="B45" s="1390"/>
      <c r="C45" s="802"/>
      <c r="D45" s="1394"/>
      <c r="E45" s="802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257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</row>
    <row r="46" spans="1:35" s="62" customFormat="1" ht="17.25">
      <c r="A46" s="1392"/>
      <c r="B46" s="1390"/>
      <c r="C46" s="802"/>
      <c r="D46" s="1394"/>
      <c r="E46" s="802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257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</row>
    <row r="47" spans="1:35" s="751" customFormat="1" ht="16.5" customHeight="1">
      <c r="A47" s="2103" t="s">
        <v>934</v>
      </c>
      <c r="B47" s="2103"/>
      <c r="C47" s="2103"/>
      <c r="D47" s="2103"/>
      <c r="E47" s="571">
        <f>Q47</f>
        <v>13600</v>
      </c>
      <c r="F47" s="1397"/>
      <c r="G47" s="571">
        <f>SUM(G15:G36)</f>
        <v>0</v>
      </c>
      <c r="H47" s="571">
        <f t="shared" ref="H47:Q47" si="1">SUM(H15:H36)</f>
        <v>0</v>
      </c>
      <c r="I47" s="571">
        <f t="shared" si="1"/>
        <v>0</v>
      </c>
      <c r="J47" s="571">
        <f t="shared" si="1"/>
        <v>0</v>
      </c>
      <c r="K47" s="571">
        <f t="shared" si="1"/>
        <v>0</v>
      </c>
      <c r="L47" s="571">
        <f t="shared" si="1"/>
        <v>0</v>
      </c>
      <c r="M47" s="571">
        <f t="shared" si="1"/>
        <v>0</v>
      </c>
      <c r="N47" s="571">
        <f t="shared" si="1"/>
        <v>13600</v>
      </c>
      <c r="O47" s="571">
        <f t="shared" si="1"/>
        <v>0</v>
      </c>
      <c r="P47" s="571">
        <f t="shared" si="1"/>
        <v>0</v>
      </c>
      <c r="Q47" s="571">
        <f t="shared" si="1"/>
        <v>13600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571"/>
      <c r="AE47" s="571"/>
      <c r="AF47" s="571"/>
      <c r="AG47" s="571"/>
      <c r="AH47" s="571">
        <f>SUM(AH15:AH36)</f>
        <v>0</v>
      </c>
      <c r="AI47" s="571"/>
    </row>
    <row r="48" spans="1:35" s="1398" customFormat="1" ht="16.5" customHeight="1">
      <c r="A48" s="1306"/>
      <c r="B48" s="1306"/>
      <c r="C48" s="1306"/>
      <c r="D48" s="1306"/>
      <c r="E48" s="1306"/>
      <c r="F48" s="1306"/>
      <c r="G48" s="1306"/>
      <c r="H48" s="1306"/>
      <c r="I48" s="1306"/>
      <c r="J48" s="1306"/>
      <c r="K48" s="1306"/>
      <c r="L48" s="1136"/>
      <c r="M48" s="1136"/>
      <c r="N48" s="1136"/>
      <c r="O48" s="1136"/>
      <c r="P48" s="1136"/>
      <c r="Q48" s="113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1136"/>
      <c r="AE48" s="1136"/>
      <c r="AF48" s="1136"/>
      <c r="AG48" s="1136"/>
      <c r="AH48" s="1136"/>
      <c r="AI48" s="1136"/>
    </row>
    <row r="49" spans="1:29" s="62" customFormat="1" ht="17.25">
      <c r="A49" s="582" t="s">
        <v>818</v>
      </c>
      <c r="B49" s="348" t="s">
        <v>779</v>
      </c>
      <c r="C49" s="348"/>
      <c r="D49" s="348" t="s">
        <v>779</v>
      </c>
      <c r="E49" s="348"/>
      <c r="F49" s="1952"/>
      <c r="G49" s="1952"/>
      <c r="H49" s="1952"/>
      <c r="I49" s="348" t="s">
        <v>780</v>
      </c>
      <c r="J49" s="582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</row>
    <row r="50" spans="1:29" s="62" customFormat="1" ht="17.25">
      <c r="A50" s="1345" t="s">
        <v>4801</v>
      </c>
      <c r="B50" s="349"/>
      <c r="C50" s="349"/>
      <c r="D50" s="349"/>
      <c r="E50" s="583" t="s">
        <v>3357</v>
      </c>
      <c r="F50" s="349"/>
      <c r="G50" s="583"/>
      <c r="J50" s="348" t="s">
        <v>3354</v>
      </c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</row>
    <row r="51" spans="1:29" s="62" customFormat="1" ht="17.25">
      <c r="A51" s="1379" t="s">
        <v>4802</v>
      </c>
      <c r="B51" s="349"/>
      <c r="C51" s="349"/>
      <c r="D51" s="349"/>
      <c r="E51" s="348" t="s">
        <v>3353</v>
      </c>
      <c r="F51" s="349"/>
      <c r="G51" s="348"/>
      <c r="J51" s="348" t="s">
        <v>2566</v>
      </c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</row>
    <row r="52" spans="1:29" s="143" customFormat="1" ht="15.75" customHeight="1">
      <c r="C52" s="584"/>
      <c r="E52" s="585" t="s">
        <v>3356</v>
      </c>
      <c r="G52" s="585"/>
      <c r="I52" s="584"/>
      <c r="J52" s="585" t="s">
        <v>3355</v>
      </c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</row>
  </sheetData>
  <mergeCells count="11">
    <mergeCell ref="A1:Q1"/>
    <mergeCell ref="A47:D47"/>
    <mergeCell ref="F13:F14"/>
    <mergeCell ref="F49:H49"/>
    <mergeCell ref="R13:AC13"/>
    <mergeCell ref="AD13:AI13"/>
    <mergeCell ref="G13:Q13"/>
    <mergeCell ref="A13:A14"/>
    <mergeCell ref="B13:C13"/>
    <mergeCell ref="D13:D14"/>
    <mergeCell ref="E13:E14"/>
  </mergeCells>
  <pageMargins left="0.65340909090909094" right="0.23622047244094491" top="0.38825757575757575" bottom="0.23622047244094491" header="0.31496062992125984" footer="0.31496062992125984"/>
  <pageSetup paperSize="9" orientation="landscape" horizontalDpi="4294967293" verticalDpi="36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0000"/>
  </sheetPr>
  <dimension ref="A1:AI61"/>
  <sheetViews>
    <sheetView view="pageLayout" topLeftCell="A24" zoomScaleNormal="120" workbookViewId="0">
      <selection activeCell="E34" sqref="E34"/>
    </sheetView>
  </sheetViews>
  <sheetFormatPr defaultRowHeight="16.5" customHeight="1"/>
  <cols>
    <col min="1" max="1" width="33.75" style="841" customWidth="1"/>
    <col min="2" max="2" width="15.375" style="841" hidden="1" customWidth="1"/>
    <col min="3" max="3" width="14.375" style="841" hidden="1" customWidth="1"/>
    <col min="4" max="5" width="11.75" style="841" customWidth="1"/>
    <col min="6" max="6" width="13.625" style="841" customWidth="1"/>
    <col min="7" max="8" width="5" style="841" customWidth="1"/>
    <col min="9" max="9" width="4.5" style="841" customWidth="1"/>
    <col min="10" max="10" width="4.875" style="841" customWidth="1"/>
    <col min="11" max="11" width="5.25" style="841" customWidth="1"/>
    <col min="12" max="12" width="4" style="841" customWidth="1"/>
    <col min="13" max="13" width="3.375" style="841" customWidth="1"/>
    <col min="14" max="14" width="6.75" style="841" customWidth="1"/>
    <col min="15" max="15" width="4.25" style="841" customWidth="1"/>
    <col min="16" max="16" width="6.125" style="841" customWidth="1"/>
    <col min="17" max="17" width="6.75" style="841" customWidth="1"/>
    <col min="18" max="29" width="3.875" style="256" customWidth="1"/>
    <col min="30" max="33" width="16.375" style="380" customWidth="1"/>
    <col min="34" max="35" width="9" style="380"/>
    <col min="36" max="16384" width="9" style="841"/>
  </cols>
  <sheetData>
    <row r="1" spans="1:35" s="81" customFormat="1" ht="16.5" customHeight="1">
      <c r="A1" s="1974" t="s">
        <v>822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74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</row>
    <row r="2" spans="1:35" s="81" customFormat="1" ht="16.5" customHeight="1">
      <c r="A2" s="1295" t="s">
        <v>0</v>
      </c>
      <c r="C2" s="130"/>
      <c r="D2" s="130" t="s">
        <v>1502</v>
      </c>
      <c r="E2" s="545"/>
      <c r="F2" s="546"/>
      <c r="G2" s="546"/>
      <c r="H2" s="546"/>
      <c r="I2" s="579"/>
      <c r="J2" s="579"/>
      <c r="K2" s="579"/>
      <c r="L2" s="579"/>
      <c r="M2" s="579"/>
      <c r="N2" s="579"/>
      <c r="O2" s="579"/>
      <c r="P2" s="579"/>
      <c r="Q2" s="579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</row>
    <row r="3" spans="1:35" s="81" customFormat="1" ht="16.5" customHeight="1">
      <c r="A3" s="1295" t="s">
        <v>2</v>
      </c>
      <c r="C3" s="130"/>
      <c r="D3" s="130" t="s">
        <v>1503</v>
      </c>
      <c r="E3" s="547"/>
      <c r="F3" s="548"/>
      <c r="G3" s="548"/>
      <c r="H3" s="548"/>
      <c r="I3" s="1054"/>
      <c r="J3" s="1054"/>
      <c r="K3" s="1054"/>
      <c r="L3" s="1054"/>
      <c r="M3" s="1054"/>
      <c r="N3" s="1054"/>
      <c r="O3" s="1054"/>
      <c r="P3" s="1054"/>
      <c r="Q3" s="1054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</row>
    <row r="4" spans="1:35" s="81" customFormat="1" ht="16.5" customHeight="1">
      <c r="A4" s="1295" t="s">
        <v>4</v>
      </c>
      <c r="C4" s="130"/>
      <c r="D4" s="1139" t="s">
        <v>1504</v>
      </c>
      <c r="E4" s="547"/>
      <c r="F4" s="548"/>
      <c r="G4" s="548"/>
      <c r="H4" s="548"/>
      <c r="I4" s="1054"/>
      <c r="J4" s="1054"/>
      <c r="K4" s="1054"/>
      <c r="L4" s="1054"/>
      <c r="M4" s="1054"/>
      <c r="N4" s="1054"/>
      <c r="O4" s="1054"/>
      <c r="P4" s="1054"/>
      <c r="Q4" s="105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</row>
    <row r="5" spans="1:35" s="81" customFormat="1" ht="16.5" customHeight="1">
      <c r="A5" s="1295" t="s">
        <v>7</v>
      </c>
      <c r="C5" s="550"/>
      <c r="D5" s="550" t="s">
        <v>2692</v>
      </c>
      <c r="E5" s="551"/>
      <c r="F5" s="552"/>
      <c r="G5" s="552"/>
      <c r="H5" s="552"/>
      <c r="I5" s="1054"/>
      <c r="J5" s="1054"/>
      <c r="K5" s="1054"/>
      <c r="L5" s="1054"/>
      <c r="M5" s="1054"/>
      <c r="N5" s="1054"/>
      <c r="O5" s="1054"/>
      <c r="P5" s="1054"/>
      <c r="Q5" s="1054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549"/>
      <c r="AE5" s="549"/>
      <c r="AF5" s="549"/>
      <c r="AG5" s="549"/>
      <c r="AH5" s="549"/>
      <c r="AI5" s="549"/>
    </row>
    <row r="6" spans="1:35" s="81" customFormat="1" ht="16.5" customHeight="1">
      <c r="A6" s="1399" t="s">
        <v>9</v>
      </c>
      <c r="C6" s="134"/>
      <c r="D6" s="243" t="s">
        <v>1914</v>
      </c>
      <c r="E6" s="556"/>
      <c r="F6" s="546"/>
      <c r="G6" s="546"/>
      <c r="H6" s="546"/>
      <c r="I6" s="1054"/>
      <c r="J6" s="1054"/>
      <c r="K6" s="1054"/>
      <c r="L6" s="1054"/>
      <c r="M6" s="1054"/>
      <c r="N6" s="1054"/>
      <c r="O6" s="1054"/>
      <c r="P6" s="1054"/>
      <c r="Q6" s="1054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549"/>
      <c r="AE6" s="549"/>
      <c r="AF6" s="549"/>
      <c r="AG6" s="549"/>
      <c r="AH6" s="549"/>
      <c r="AI6" s="549"/>
    </row>
    <row r="7" spans="1:35" s="81" customFormat="1" ht="16.5" customHeight="1">
      <c r="A7" s="1399"/>
      <c r="C7" s="134"/>
      <c r="D7" s="243" t="s">
        <v>1915</v>
      </c>
      <c r="E7" s="243"/>
      <c r="F7" s="557"/>
      <c r="G7" s="557"/>
      <c r="H7" s="557"/>
      <c r="I7" s="1054"/>
      <c r="J7" s="1054"/>
      <c r="K7" s="1054"/>
      <c r="L7" s="1054"/>
      <c r="M7" s="1054"/>
      <c r="N7" s="1054"/>
      <c r="O7" s="1054"/>
      <c r="P7" s="1054"/>
      <c r="Q7" s="1054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549"/>
      <c r="AE7" s="549"/>
      <c r="AF7" s="549"/>
      <c r="AG7" s="549"/>
      <c r="AH7" s="549"/>
      <c r="AI7" s="549"/>
    </row>
    <row r="8" spans="1:35" s="559" customFormat="1" ht="16.5" customHeight="1">
      <c r="A8" s="828"/>
      <c r="B8" s="597"/>
      <c r="C8" s="1296"/>
      <c r="D8" s="243" t="s">
        <v>1916</v>
      </c>
      <c r="F8" s="832"/>
      <c r="G8" s="832"/>
      <c r="H8" s="832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549"/>
      <c r="AE8" s="549"/>
      <c r="AF8" s="549"/>
      <c r="AG8" s="549"/>
      <c r="AH8" s="549"/>
      <c r="AI8" s="549"/>
    </row>
    <row r="9" spans="1:35" s="559" customFormat="1" ht="16.5" customHeight="1">
      <c r="A9" s="1400" t="s">
        <v>11</v>
      </c>
      <c r="B9" s="597"/>
      <c r="C9" s="1296"/>
      <c r="D9" s="1401" t="s">
        <v>2849</v>
      </c>
      <c r="F9" s="832"/>
      <c r="G9" s="832"/>
      <c r="H9" s="832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549"/>
      <c r="AE9" s="549"/>
      <c r="AF9" s="549"/>
      <c r="AG9" s="549"/>
      <c r="AH9" s="549"/>
      <c r="AI9" s="549"/>
    </row>
    <row r="10" spans="1:35" s="832" customFormat="1" ht="16.5" customHeight="1">
      <c r="A10" s="2002" t="s">
        <v>12</v>
      </c>
      <c r="B10" s="2061" t="s">
        <v>13</v>
      </c>
      <c r="C10" s="2061"/>
      <c r="D10" s="2104" t="s">
        <v>14</v>
      </c>
      <c r="E10" s="2061" t="s">
        <v>15</v>
      </c>
      <c r="F10" s="2061" t="s">
        <v>16</v>
      </c>
      <c r="G10" s="2006" t="s">
        <v>959</v>
      </c>
      <c r="H10" s="2007"/>
      <c r="I10" s="2007"/>
      <c r="J10" s="2007"/>
      <c r="K10" s="2007"/>
      <c r="L10" s="2007"/>
      <c r="M10" s="2007"/>
      <c r="N10" s="2007"/>
      <c r="O10" s="2007"/>
      <c r="P10" s="2007"/>
      <c r="Q10" s="2008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35" s="832" customFormat="1" ht="16.5" customHeight="1">
      <c r="A11" s="1979"/>
      <c r="B11" s="1239" t="s">
        <v>17</v>
      </c>
      <c r="C11" s="1239" t="s">
        <v>18</v>
      </c>
      <c r="D11" s="2105"/>
      <c r="E11" s="2061"/>
      <c r="F11" s="2061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35" s="832" customFormat="1" ht="16.5" customHeight="1">
      <c r="A12" s="1314" t="s">
        <v>321</v>
      </c>
      <c r="B12" s="1298"/>
      <c r="C12" s="1298"/>
      <c r="D12" s="1299"/>
      <c r="E12" s="1298"/>
      <c r="F12" s="1298"/>
      <c r="G12" s="1298"/>
      <c r="H12" s="1298"/>
      <c r="I12" s="88">
        <v>0</v>
      </c>
      <c r="J12" s="88"/>
      <c r="K12" s="88"/>
      <c r="L12" s="88"/>
      <c r="M12" s="88"/>
      <c r="N12" s="88"/>
      <c r="O12" s="88"/>
      <c r="P12" s="88"/>
      <c r="Q12" s="88">
        <f>SUM(I12:P12)</f>
        <v>0</v>
      </c>
      <c r="R12" s="1402"/>
      <c r="S12" s="1402"/>
      <c r="T12" s="1402"/>
      <c r="U12" s="1402"/>
      <c r="V12" s="1402"/>
      <c r="W12" s="1402"/>
      <c r="X12" s="1402"/>
      <c r="Y12" s="1402"/>
      <c r="Z12" s="1402"/>
      <c r="AA12" s="1402"/>
      <c r="AB12" s="1402"/>
      <c r="AC12" s="1402"/>
      <c r="AD12" s="1402"/>
      <c r="AE12" s="1402"/>
      <c r="AF12" s="1402"/>
      <c r="AG12" s="1402"/>
      <c r="AH12" s="1402"/>
      <c r="AI12" s="1402"/>
    </row>
    <row r="13" spans="1:35" s="805" customFormat="1" ht="16.5" customHeight="1">
      <c r="A13" s="82" t="s">
        <v>322</v>
      </c>
      <c r="B13" s="82"/>
      <c r="C13" s="82"/>
      <c r="D13" s="82"/>
      <c r="E13" s="82"/>
      <c r="F13" s="82"/>
      <c r="G13" s="82"/>
      <c r="H13" s="82"/>
      <c r="I13" s="802"/>
      <c r="J13" s="802"/>
      <c r="K13" s="802"/>
      <c r="L13" s="802"/>
      <c r="M13" s="802"/>
      <c r="N13" s="802"/>
      <c r="O13" s="802"/>
      <c r="P13" s="802"/>
      <c r="Q13" s="88">
        <f t="shared" ref="Q13:Q55" si="0">SUM(I13:P13)</f>
        <v>0</v>
      </c>
      <c r="R13" s="802"/>
      <c r="S13" s="802"/>
      <c r="T13" s="802"/>
      <c r="U13" s="802"/>
      <c r="V13" s="802"/>
      <c r="W13" s="802"/>
      <c r="X13" s="802"/>
      <c r="Y13" s="802"/>
      <c r="Z13" s="802"/>
      <c r="AA13" s="802"/>
      <c r="AB13" s="802"/>
      <c r="AC13" s="802"/>
      <c r="AD13" s="802"/>
      <c r="AE13" s="802"/>
      <c r="AF13" s="802"/>
      <c r="AG13" s="802"/>
      <c r="AH13" s="802"/>
      <c r="AI13" s="802"/>
    </row>
    <row r="14" spans="1:35" s="805" customFormat="1" ht="16.5" customHeight="1">
      <c r="A14" s="82" t="s">
        <v>323</v>
      </c>
      <c r="B14" s="82" t="s">
        <v>324</v>
      </c>
      <c r="C14" s="82" t="s">
        <v>325</v>
      </c>
      <c r="D14" s="82" t="s">
        <v>326</v>
      </c>
      <c r="E14" s="82" t="s">
        <v>327</v>
      </c>
      <c r="F14" s="82" t="s">
        <v>328</v>
      </c>
      <c r="G14" s="82"/>
      <c r="H14" s="82"/>
      <c r="I14" s="802"/>
      <c r="J14" s="802"/>
      <c r="K14" s="802"/>
      <c r="L14" s="802"/>
      <c r="M14" s="802"/>
      <c r="N14" s="802"/>
      <c r="O14" s="802"/>
      <c r="P14" s="802"/>
      <c r="Q14" s="88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35" s="805" customFormat="1" ht="16.5" customHeight="1">
      <c r="A15" s="82"/>
      <c r="B15" s="82"/>
      <c r="C15" s="82" t="s">
        <v>329</v>
      </c>
      <c r="D15" s="82"/>
      <c r="E15" s="82" t="s">
        <v>330</v>
      </c>
      <c r="F15" s="82" t="s">
        <v>331</v>
      </c>
      <c r="G15" s="82"/>
      <c r="H15" s="82"/>
      <c r="I15" s="802"/>
      <c r="J15" s="802"/>
      <c r="K15" s="802"/>
      <c r="L15" s="802"/>
      <c r="M15" s="802"/>
      <c r="N15" s="802"/>
      <c r="O15" s="802"/>
      <c r="P15" s="802"/>
      <c r="Q15" s="88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35" s="805" customFormat="1" ht="16.5" customHeight="1">
      <c r="A16" s="82"/>
      <c r="B16" s="82"/>
      <c r="C16" s="82" t="s">
        <v>332</v>
      </c>
      <c r="D16" s="82"/>
      <c r="E16" s="82" t="s">
        <v>333</v>
      </c>
      <c r="F16" s="82" t="s">
        <v>334</v>
      </c>
      <c r="G16" s="82"/>
      <c r="H16" s="82"/>
      <c r="I16" s="802"/>
      <c r="J16" s="802"/>
      <c r="K16" s="802"/>
      <c r="L16" s="802"/>
      <c r="M16" s="802"/>
      <c r="N16" s="802"/>
      <c r="O16" s="802"/>
      <c r="P16" s="802">
        <v>900</v>
      </c>
      <c r="Q16" s="88">
        <f t="shared" si="0"/>
        <v>900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s="805" customFormat="1" ht="16.5" customHeight="1">
      <c r="A17" s="82" t="s">
        <v>335</v>
      </c>
      <c r="B17" s="82" t="s">
        <v>336</v>
      </c>
      <c r="C17" s="82" t="s">
        <v>325</v>
      </c>
      <c r="D17" s="82" t="s">
        <v>326</v>
      </c>
      <c r="E17" s="82"/>
      <c r="F17" s="82" t="s">
        <v>337</v>
      </c>
      <c r="G17" s="82"/>
      <c r="H17" s="82"/>
      <c r="I17" s="802"/>
      <c r="J17" s="802"/>
      <c r="K17" s="802"/>
      <c r="L17" s="802"/>
      <c r="M17" s="802"/>
      <c r="N17" s="802"/>
      <c r="O17" s="802"/>
      <c r="P17" s="802"/>
      <c r="Q17" s="88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s="805" customFormat="1" ht="16.5" customHeight="1">
      <c r="A18" s="82" t="s">
        <v>3348</v>
      </c>
      <c r="B18" s="82" t="s">
        <v>336</v>
      </c>
      <c r="C18" s="82" t="s">
        <v>325</v>
      </c>
      <c r="D18" s="82" t="s">
        <v>326</v>
      </c>
      <c r="E18" s="82"/>
      <c r="F18" s="82"/>
      <c r="G18" s="82"/>
      <c r="H18" s="82"/>
      <c r="I18" s="802"/>
      <c r="J18" s="802"/>
      <c r="K18" s="802"/>
      <c r="L18" s="802"/>
      <c r="M18" s="802"/>
      <c r="N18" s="802"/>
      <c r="O18" s="802"/>
      <c r="P18" s="802"/>
      <c r="Q18" s="88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s="805" customFormat="1" ht="16.5" customHeight="1">
      <c r="A19" s="912" t="s">
        <v>338</v>
      </c>
      <c r="B19" s="82"/>
      <c r="C19" s="82" t="s">
        <v>329</v>
      </c>
      <c r="D19" s="82"/>
      <c r="E19" s="82"/>
      <c r="F19" s="82"/>
      <c r="G19" s="82"/>
      <c r="H19" s="82"/>
      <c r="I19" s="802"/>
      <c r="J19" s="802"/>
      <c r="K19" s="802"/>
      <c r="L19" s="802"/>
      <c r="M19" s="802"/>
      <c r="N19" s="802"/>
      <c r="O19" s="802"/>
      <c r="P19" s="802"/>
      <c r="Q19" s="88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s="805" customFormat="1" ht="16.5" customHeight="1">
      <c r="A20" s="912" t="s">
        <v>339</v>
      </c>
      <c r="B20" s="82"/>
      <c r="C20" s="82" t="s">
        <v>332</v>
      </c>
      <c r="D20" s="82"/>
      <c r="E20" s="82"/>
      <c r="F20" s="82"/>
      <c r="G20" s="82"/>
      <c r="H20" s="82"/>
      <c r="I20" s="802"/>
      <c r="J20" s="802"/>
      <c r="K20" s="802"/>
      <c r="L20" s="802"/>
      <c r="M20" s="802"/>
      <c r="N20" s="802"/>
      <c r="O20" s="802"/>
      <c r="P20" s="802"/>
      <c r="Q20" s="88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s="805" customFormat="1" ht="16.5" customHeight="1">
      <c r="A21" s="912" t="s">
        <v>340</v>
      </c>
      <c r="B21" s="82"/>
      <c r="C21" s="82"/>
      <c r="D21" s="82"/>
      <c r="E21" s="82"/>
      <c r="F21" s="82"/>
      <c r="G21" s="82"/>
      <c r="H21" s="82"/>
      <c r="I21" s="802"/>
      <c r="J21" s="802"/>
      <c r="K21" s="802"/>
      <c r="L21" s="802"/>
      <c r="M21" s="802"/>
      <c r="N21" s="802"/>
      <c r="O21" s="802"/>
      <c r="P21" s="802"/>
      <c r="Q21" s="88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s="805" customFormat="1" ht="16.5" customHeight="1">
      <c r="A22" s="912" t="s">
        <v>341</v>
      </c>
      <c r="B22" s="82"/>
      <c r="C22" s="82"/>
      <c r="D22" s="82"/>
      <c r="E22" s="82"/>
      <c r="F22" s="82"/>
      <c r="G22" s="82"/>
      <c r="H22" s="82"/>
      <c r="I22" s="802"/>
      <c r="J22" s="802"/>
      <c r="K22" s="802"/>
      <c r="L22" s="802"/>
      <c r="M22" s="802"/>
      <c r="N22" s="802"/>
      <c r="O22" s="802"/>
      <c r="P22" s="802"/>
      <c r="Q22" s="88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6.5" customHeight="1">
      <c r="A23" s="1403" t="s">
        <v>344</v>
      </c>
      <c r="B23" s="1298"/>
      <c r="C23" s="1298"/>
      <c r="D23" s="1299"/>
      <c r="E23" s="1298"/>
      <c r="F23" s="1298"/>
      <c r="G23" s="1298"/>
      <c r="H23" s="1298"/>
      <c r="I23" s="1301"/>
      <c r="J23" s="1301"/>
      <c r="K23" s="1301"/>
      <c r="L23" s="1301"/>
      <c r="M23" s="1301"/>
      <c r="N23" s="1301"/>
      <c r="O23" s="1301"/>
      <c r="P23" s="1301"/>
      <c r="Q23" s="88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6.5" customHeight="1">
      <c r="A24" s="82" t="s">
        <v>346</v>
      </c>
      <c r="B24" s="82" t="s">
        <v>347</v>
      </c>
      <c r="C24" s="82" t="s">
        <v>348</v>
      </c>
      <c r="D24" s="82" t="s">
        <v>349</v>
      </c>
      <c r="E24" s="82"/>
      <c r="F24" s="82" t="s">
        <v>350</v>
      </c>
      <c r="G24" s="82"/>
      <c r="H24" s="82"/>
      <c r="I24" s="1301"/>
      <c r="J24" s="1301"/>
      <c r="K24" s="1301"/>
      <c r="L24" s="1301"/>
      <c r="M24" s="1301"/>
      <c r="N24" s="1301"/>
      <c r="O24" s="1301"/>
      <c r="P24" s="1301"/>
      <c r="Q24" s="88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6.5" customHeight="1">
      <c r="A25" s="82" t="s">
        <v>351</v>
      </c>
      <c r="B25" s="82" t="s">
        <v>352</v>
      </c>
      <c r="C25" s="82" t="s">
        <v>353</v>
      </c>
      <c r="D25" s="82"/>
      <c r="E25" s="82"/>
      <c r="F25" s="82" t="s">
        <v>354</v>
      </c>
      <c r="G25" s="82"/>
      <c r="H25" s="82"/>
      <c r="I25" s="1301"/>
      <c r="J25" s="1301"/>
      <c r="K25" s="1301"/>
      <c r="L25" s="1301"/>
      <c r="M25" s="1301"/>
      <c r="N25" s="1301"/>
      <c r="O25" s="1301"/>
      <c r="P25" s="1301"/>
      <c r="Q25" s="88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5.75" hidden="1" customHeight="1">
      <c r="A26" s="82"/>
      <c r="B26" s="82"/>
      <c r="C26" s="82" t="s">
        <v>355</v>
      </c>
      <c r="D26" s="82"/>
      <c r="E26" s="82"/>
      <c r="F26" s="82"/>
      <c r="G26" s="82"/>
      <c r="H26" s="82"/>
      <c r="I26" s="1301"/>
      <c r="J26" s="1301"/>
      <c r="K26" s="1301"/>
      <c r="L26" s="1301"/>
      <c r="M26" s="1301"/>
      <c r="N26" s="1301"/>
      <c r="O26" s="1301"/>
      <c r="P26" s="1301"/>
      <c r="Q26" s="88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5.75" customHeight="1">
      <c r="A27" s="82" t="s">
        <v>356</v>
      </c>
      <c r="B27" s="82" t="s">
        <v>347</v>
      </c>
      <c r="C27" s="82" t="s">
        <v>357</v>
      </c>
      <c r="D27" s="82" t="s">
        <v>349</v>
      </c>
      <c r="E27" s="82"/>
      <c r="F27" s="82" t="s">
        <v>350</v>
      </c>
      <c r="G27" s="82"/>
      <c r="H27" s="82"/>
      <c r="I27" s="1301"/>
      <c r="J27" s="1301"/>
      <c r="K27" s="1301"/>
      <c r="L27" s="1301"/>
      <c r="M27" s="1301"/>
      <c r="N27" s="1301"/>
      <c r="O27" s="1301"/>
      <c r="P27" s="1301"/>
      <c r="Q27" s="88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5.75" customHeight="1">
      <c r="A28" s="82" t="s">
        <v>358</v>
      </c>
      <c r="B28" s="82" t="s">
        <v>352</v>
      </c>
      <c r="C28" s="82"/>
      <c r="D28" s="82"/>
      <c r="E28" s="82"/>
      <c r="F28" s="82"/>
      <c r="G28" s="82"/>
      <c r="H28" s="82"/>
      <c r="I28" s="1301"/>
      <c r="J28" s="1301"/>
      <c r="K28" s="1301"/>
      <c r="L28" s="1301"/>
      <c r="M28" s="1301"/>
      <c r="N28" s="1301"/>
      <c r="O28" s="1301"/>
      <c r="P28" s="1301"/>
      <c r="Q28" s="88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6.5" customHeight="1">
      <c r="A29" s="82" t="s">
        <v>359</v>
      </c>
      <c r="B29" s="82" t="s">
        <v>360</v>
      </c>
      <c r="C29" s="82" t="s">
        <v>353</v>
      </c>
      <c r="D29" s="82" t="s">
        <v>349</v>
      </c>
      <c r="E29" s="82"/>
      <c r="F29" s="82" t="s">
        <v>350</v>
      </c>
      <c r="G29" s="82"/>
      <c r="H29" s="82"/>
      <c r="I29" s="1301"/>
      <c r="J29" s="1301"/>
      <c r="K29" s="1301"/>
      <c r="L29" s="1301"/>
      <c r="M29" s="1301"/>
      <c r="N29" s="1301"/>
      <c r="O29" s="1301"/>
      <c r="P29" s="1301"/>
      <c r="Q29" s="88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4.25" customHeight="1">
      <c r="A30" s="82"/>
      <c r="B30" s="82"/>
      <c r="C30" s="82" t="s">
        <v>361</v>
      </c>
      <c r="D30" s="82"/>
      <c r="E30" s="82"/>
      <c r="F30" s="82" t="s">
        <v>362</v>
      </c>
      <c r="G30" s="82"/>
      <c r="H30" s="82"/>
      <c r="I30" s="1301"/>
      <c r="J30" s="1301"/>
      <c r="K30" s="1301"/>
      <c r="L30" s="1301"/>
      <c r="M30" s="1301"/>
      <c r="N30" s="1301"/>
      <c r="O30" s="1301"/>
      <c r="P30" s="1301"/>
      <c r="Q30" s="88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6.5" customHeight="1">
      <c r="A31" s="82" t="s">
        <v>363</v>
      </c>
      <c r="B31" s="82" t="s">
        <v>364</v>
      </c>
      <c r="C31" s="82" t="s">
        <v>365</v>
      </c>
      <c r="D31" s="82" t="s">
        <v>349</v>
      </c>
      <c r="E31" s="82" t="s">
        <v>366</v>
      </c>
      <c r="F31" s="82" t="s">
        <v>367</v>
      </c>
      <c r="G31" s="82"/>
      <c r="H31" s="82"/>
      <c r="I31" s="1301"/>
      <c r="J31" s="1301"/>
      <c r="K31" s="1301"/>
      <c r="L31" s="1301"/>
      <c r="M31" s="1301"/>
      <c r="N31" s="1301"/>
      <c r="O31" s="1301"/>
      <c r="P31" s="1301"/>
      <c r="Q31" s="88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6.5" customHeight="1">
      <c r="A32" s="82"/>
      <c r="B32" s="82"/>
      <c r="C32" s="82"/>
      <c r="D32" s="82"/>
      <c r="E32" s="82"/>
      <c r="F32" s="82" t="s">
        <v>368</v>
      </c>
      <c r="G32" s="82"/>
      <c r="H32" s="82"/>
      <c r="I32" s="1301"/>
      <c r="J32" s="1301"/>
      <c r="K32" s="1301"/>
      <c r="L32" s="1301"/>
      <c r="M32" s="1301"/>
      <c r="N32" s="1301"/>
      <c r="O32" s="1301"/>
      <c r="P32" s="1301"/>
      <c r="Q32" s="88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6.5" customHeight="1">
      <c r="A33" s="82"/>
      <c r="B33" s="82"/>
      <c r="C33" s="82"/>
      <c r="D33" s="82"/>
      <c r="E33" s="82"/>
      <c r="F33" s="82"/>
      <c r="G33" s="82"/>
      <c r="H33" s="82"/>
      <c r="I33" s="1301"/>
      <c r="J33" s="1301"/>
      <c r="K33" s="1301"/>
      <c r="L33" s="1301"/>
      <c r="M33" s="1301"/>
      <c r="N33" s="1301"/>
      <c r="O33" s="1301"/>
      <c r="P33" s="1301"/>
      <c r="Q33" s="88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6.5" customHeight="1">
      <c r="A34" s="82" t="s">
        <v>369</v>
      </c>
      <c r="B34" s="82" t="s">
        <v>370</v>
      </c>
      <c r="C34" s="82" t="s">
        <v>371</v>
      </c>
      <c r="D34" s="82" t="s">
        <v>349</v>
      </c>
      <c r="E34" s="82"/>
      <c r="F34" s="82" t="s">
        <v>372</v>
      </c>
      <c r="G34" s="82"/>
      <c r="H34" s="82"/>
      <c r="I34" s="1301"/>
      <c r="J34" s="1301"/>
      <c r="K34" s="1301"/>
      <c r="L34" s="1301"/>
      <c r="M34" s="1301"/>
      <c r="N34" s="1301"/>
      <c r="O34" s="1301"/>
      <c r="P34" s="1301"/>
      <c r="Q34" s="88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6.5" customHeight="1">
      <c r="A35" s="82" t="s">
        <v>373</v>
      </c>
      <c r="B35" s="82" t="s">
        <v>374</v>
      </c>
      <c r="C35" s="82"/>
      <c r="D35" s="82"/>
      <c r="E35" s="82"/>
      <c r="F35" s="82" t="s">
        <v>375</v>
      </c>
      <c r="G35" s="82"/>
      <c r="H35" s="82"/>
      <c r="I35" s="1301"/>
      <c r="J35" s="1301"/>
      <c r="K35" s="1301"/>
      <c r="L35" s="1301"/>
      <c r="M35" s="1301"/>
      <c r="N35" s="1301"/>
      <c r="O35" s="1301"/>
      <c r="P35" s="1301"/>
      <c r="Q35" s="88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1"/>
      <c r="AE35" s="571"/>
      <c r="AF35" s="571"/>
      <c r="AG35" s="571"/>
      <c r="AH35" s="571">
        <f>SUM(AH15:AH34)</f>
        <v>0</v>
      </c>
      <c r="AI35" s="571"/>
    </row>
    <row r="36" spans="1:35" ht="16.5" customHeight="1">
      <c r="A36" s="1314" t="s">
        <v>377</v>
      </c>
      <c r="B36" s="214"/>
      <c r="C36" s="1404"/>
      <c r="D36" s="1405"/>
      <c r="E36" s="1405" t="s">
        <v>345</v>
      </c>
      <c r="F36" s="1406"/>
      <c r="G36" s="1406"/>
      <c r="H36" s="1406"/>
      <c r="I36" s="1301"/>
      <c r="J36" s="1301"/>
      <c r="K36" s="1301"/>
      <c r="L36" s="1301"/>
      <c r="M36" s="1301"/>
      <c r="N36" s="1301"/>
      <c r="O36" s="1301"/>
      <c r="P36" s="1301"/>
      <c r="Q36" s="88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3"/>
      <c r="AE36" s="573"/>
      <c r="AF36" s="573"/>
      <c r="AG36" s="573"/>
      <c r="AH36" s="573"/>
      <c r="AI36" s="573"/>
    </row>
    <row r="37" spans="1:35" ht="16.5" customHeight="1">
      <c r="A37" s="82" t="s">
        <v>378</v>
      </c>
      <c r="B37" s="82"/>
      <c r="C37" s="82"/>
      <c r="D37" s="82"/>
      <c r="E37" s="82"/>
      <c r="F37" s="82"/>
      <c r="G37" s="82"/>
      <c r="H37" s="82"/>
      <c r="I37" s="1301"/>
      <c r="J37" s="1301"/>
      <c r="K37" s="1301"/>
      <c r="L37" s="1301"/>
      <c r="M37" s="1301"/>
      <c r="N37" s="1301"/>
      <c r="O37" s="1301"/>
      <c r="P37" s="1301"/>
      <c r="Q37" s="88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6.5" customHeight="1">
      <c r="A38" s="82" t="s">
        <v>379</v>
      </c>
      <c r="B38" s="82"/>
      <c r="C38" s="82"/>
      <c r="D38" s="82" t="s">
        <v>349</v>
      </c>
      <c r="E38" s="82">
        <v>0</v>
      </c>
      <c r="F38" s="82" t="s">
        <v>328</v>
      </c>
      <c r="G38" s="82"/>
      <c r="H38" s="82"/>
      <c r="I38" s="1301"/>
      <c r="J38" s="1301"/>
      <c r="K38" s="1301"/>
      <c r="L38" s="1301"/>
      <c r="M38" s="1301"/>
      <c r="N38" s="1301"/>
      <c r="O38" s="1301"/>
      <c r="P38" s="1301"/>
      <c r="Q38" s="88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6.5" customHeight="1">
      <c r="A39" s="570" t="s">
        <v>380</v>
      </c>
      <c r="B39" s="82" t="s">
        <v>381</v>
      </c>
      <c r="C39" s="82" t="s">
        <v>382</v>
      </c>
      <c r="D39" s="82" t="s">
        <v>383</v>
      </c>
      <c r="E39" s="82"/>
      <c r="F39" s="82" t="s">
        <v>384</v>
      </c>
      <c r="G39" s="82"/>
      <c r="H39" s="82"/>
      <c r="I39" s="1301"/>
      <c r="J39" s="1301"/>
      <c r="K39" s="1301"/>
      <c r="L39" s="1301"/>
      <c r="M39" s="1301"/>
      <c r="N39" s="1301"/>
      <c r="O39" s="1301"/>
      <c r="P39" s="1301"/>
      <c r="Q39" s="88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ht="16.5" customHeight="1">
      <c r="A40" s="570" t="s">
        <v>385</v>
      </c>
      <c r="B40" s="82" t="s">
        <v>386</v>
      </c>
      <c r="C40" s="82" t="s">
        <v>387</v>
      </c>
      <c r="D40" s="1407" t="s">
        <v>388</v>
      </c>
      <c r="E40" s="82"/>
      <c r="F40" s="82" t="s">
        <v>389</v>
      </c>
      <c r="G40" s="82"/>
      <c r="H40" s="82"/>
      <c r="I40" s="1301"/>
      <c r="J40" s="1301"/>
      <c r="K40" s="1301"/>
      <c r="L40" s="1301"/>
      <c r="M40" s="1301"/>
      <c r="N40" s="1301"/>
      <c r="O40" s="1301"/>
      <c r="P40" s="1301"/>
      <c r="Q40" s="88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78"/>
      <c r="AE40" s="78"/>
      <c r="AF40" s="78"/>
      <c r="AG40" s="78"/>
      <c r="AH40" s="78"/>
      <c r="AI40" s="78"/>
    </row>
    <row r="41" spans="1:35" ht="16.5" customHeight="1">
      <c r="A41" s="82" t="s">
        <v>390</v>
      </c>
      <c r="B41" s="82"/>
      <c r="C41" s="82"/>
      <c r="D41" s="82" t="s">
        <v>349</v>
      </c>
      <c r="E41" s="82"/>
      <c r="F41" s="82" t="s">
        <v>391</v>
      </c>
      <c r="G41" s="82"/>
      <c r="H41" s="82"/>
      <c r="I41" s="1301"/>
      <c r="J41" s="1301"/>
      <c r="K41" s="1301"/>
      <c r="L41" s="1301"/>
      <c r="M41" s="1301"/>
      <c r="N41" s="1301"/>
      <c r="O41" s="1301"/>
      <c r="P41" s="1301"/>
      <c r="Q41" s="88">
        <f t="shared" si="0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6.5" customHeight="1">
      <c r="A42" s="82" t="s">
        <v>392</v>
      </c>
      <c r="B42" s="82"/>
      <c r="C42" s="82"/>
      <c r="D42" s="82"/>
      <c r="E42" s="82"/>
      <c r="F42" s="82" t="s">
        <v>393</v>
      </c>
      <c r="G42" s="82"/>
      <c r="H42" s="82"/>
      <c r="I42" s="1301"/>
      <c r="J42" s="1301"/>
      <c r="K42" s="1301"/>
      <c r="L42" s="1301"/>
      <c r="M42" s="1301"/>
      <c r="N42" s="1301"/>
      <c r="O42" s="1301"/>
      <c r="P42" s="1301"/>
      <c r="Q42" s="88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6.5" customHeight="1">
      <c r="A43" s="82"/>
      <c r="B43" s="82"/>
      <c r="C43" s="82"/>
      <c r="D43" s="82"/>
      <c r="E43" s="82"/>
      <c r="F43" s="82" t="s">
        <v>394</v>
      </c>
      <c r="G43" s="82"/>
      <c r="H43" s="82"/>
      <c r="I43" s="1301"/>
      <c r="J43" s="1301"/>
      <c r="K43" s="1301"/>
      <c r="L43" s="1301"/>
      <c r="M43" s="1301"/>
      <c r="N43" s="1301"/>
      <c r="O43" s="1301"/>
      <c r="P43" s="1301"/>
      <c r="Q43" s="88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6.5" customHeight="1">
      <c r="A44" s="82"/>
      <c r="B44" s="82"/>
      <c r="C44" s="82"/>
      <c r="D44" s="82"/>
      <c r="E44" s="82"/>
      <c r="F44" s="82" t="s">
        <v>395</v>
      </c>
      <c r="G44" s="82"/>
      <c r="H44" s="82"/>
      <c r="I44" s="1301"/>
      <c r="J44" s="1301"/>
      <c r="K44" s="1301"/>
      <c r="L44" s="1301"/>
      <c r="M44" s="1301"/>
      <c r="N44" s="1301"/>
      <c r="O44" s="1301"/>
      <c r="P44" s="1301"/>
      <c r="Q44" s="88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6.5" customHeight="1">
      <c r="A45" s="82" t="s">
        <v>396</v>
      </c>
      <c r="B45" s="82"/>
      <c r="C45" s="82"/>
      <c r="D45" s="82" t="s">
        <v>349</v>
      </c>
      <c r="E45" s="82"/>
      <c r="F45" s="82" t="s">
        <v>328</v>
      </c>
      <c r="G45" s="82"/>
      <c r="H45" s="82"/>
      <c r="I45" s="1301"/>
      <c r="J45" s="1301"/>
      <c r="K45" s="1301"/>
      <c r="L45" s="1301"/>
      <c r="M45" s="1301"/>
      <c r="N45" s="1301"/>
      <c r="O45" s="1301"/>
      <c r="P45" s="1301"/>
      <c r="Q45" s="88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6.5" customHeight="1">
      <c r="A46" s="82" t="s">
        <v>397</v>
      </c>
      <c r="B46" s="82"/>
      <c r="C46" s="82"/>
      <c r="D46" s="82"/>
      <c r="E46" s="82"/>
      <c r="F46" s="82" t="s">
        <v>331</v>
      </c>
      <c r="G46" s="82"/>
      <c r="H46" s="82"/>
      <c r="I46" s="1301"/>
      <c r="J46" s="1301"/>
      <c r="K46" s="1301"/>
      <c r="L46" s="1301"/>
      <c r="M46" s="1301"/>
      <c r="N46" s="1301"/>
      <c r="O46" s="1301"/>
      <c r="P46" s="1301"/>
      <c r="Q46" s="88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6.5" customHeight="1">
      <c r="A47" s="82" t="s">
        <v>398</v>
      </c>
      <c r="B47" s="82"/>
      <c r="C47" s="82"/>
      <c r="D47" s="82"/>
      <c r="E47" s="82"/>
      <c r="F47" s="82" t="s">
        <v>399</v>
      </c>
      <c r="G47" s="82"/>
      <c r="H47" s="82"/>
      <c r="I47" s="1301"/>
      <c r="J47" s="1301"/>
      <c r="K47" s="1301"/>
      <c r="L47" s="1301"/>
      <c r="M47" s="1301"/>
      <c r="N47" s="1301"/>
      <c r="O47" s="1301"/>
      <c r="P47" s="1301"/>
      <c r="Q47" s="88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6.5" customHeight="1">
      <c r="A48" s="82" t="s">
        <v>400</v>
      </c>
      <c r="B48" s="82"/>
      <c r="C48" s="82"/>
      <c r="D48" s="82"/>
      <c r="E48" s="82"/>
      <c r="F48" s="82"/>
      <c r="G48" s="82"/>
      <c r="H48" s="82"/>
      <c r="I48" s="1301"/>
      <c r="J48" s="1301"/>
      <c r="K48" s="1301"/>
      <c r="L48" s="1301"/>
      <c r="M48" s="1301"/>
      <c r="N48" s="1301"/>
      <c r="O48" s="1301"/>
      <c r="P48" s="1301"/>
      <c r="Q48" s="88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6.5" customHeight="1">
      <c r="A49" s="82" t="s">
        <v>401</v>
      </c>
      <c r="B49" s="82"/>
      <c r="C49" s="82"/>
      <c r="D49" s="82"/>
      <c r="E49" s="82"/>
      <c r="F49" s="82"/>
      <c r="G49" s="82"/>
      <c r="H49" s="82"/>
      <c r="I49" s="1301"/>
      <c r="J49" s="1301"/>
      <c r="K49" s="1301"/>
      <c r="L49" s="1301"/>
      <c r="M49" s="1301"/>
      <c r="N49" s="1301"/>
      <c r="O49" s="1301"/>
      <c r="P49" s="1301"/>
      <c r="Q49" s="88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6.5" customHeight="1">
      <c r="A50" s="82" t="s">
        <v>402</v>
      </c>
      <c r="B50" s="82" t="s">
        <v>403</v>
      </c>
      <c r="C50" s="82" t="s">
        <v>404</v>
      </c>
      <c r="D50" s="82" t="s">
        <v>405</v>
      </c>
      <c r="E50" s="82"/>
      <c r="F50" s="82" t="s">
        <v>406</v>
      </c>
      <c r="G50" s="82"/>
      <c r="H50" s="82"/>
      <c r="I50" s="1301"/>
      <c r="J50" s="1301"/>
      <c r="K50" s="1301"/>
      <c r="L50" s="1301"/>
      <c r="M50" s="1301"/>
      <c r="N50" s="1301"/>
      <c r="O50" s="1301"/>
      <c r="P50" s="1301"/>
      <c r="Q50" s="88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6.5" customHeight="1">
      <c r="A51" s="82" t="s">
        <v>407</v>
      </c>
      <c r="B51" s="82" t="s">
        <v>408</v>
      </c>
      <c r="C51" s="82" t="s">
        <v>409</v>
      </c>
      <c r="D51" s="82"/>
      <c r="E51" s="82"/>
      <c r="F51" s="82" t="s">
        <v>410</v>
      </c>
      <c r="G51" s="82"/>
      <c r="H51" s="82"/>
      <c r="I51" s="1301"/>
      <c r="J51" s="1301"/>
      <c r="K51" s="1301"/>
      <c r="L51" s="1301"/>
      <c r="M51" s="1301"/>
      <c r="N51" s="1301"/>
      <c r="O51" s="1301"/>
      <c r="P51" s="1301"/>
      <c r="Q51" s="88">
        <f t="shared" si="0"/>
        <v>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6.5" customHeight="1">
      <c r="A52" s="82"/>
      <c r="B52" s="82"/>
      <c r="C52" s="82"/>
      <c r="D52" s="82"/>
      <c r="E52" s="82"/>
      <c r="F52" s="82"/>
      <c r="G52" s="82"/>
      <c r="H52" s="82"/>
      <c r="I52" s="1301"/>
      <c r="J52" s="1301"/>
      <c r="K52" s="1301"/>
      <c r="L52" s="1301"/>
      <c r="M52" s="1301"/>
      <c r="N52" s="1301"/>
      <c r="O52" s="1301"/>
      <c r="P52" s="1301"/>
      <c r="Q52" s="88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6.5" customHeight="1">
      <c r="A53" s="82" t="s">
        <v>411</v>
      </c>
      <c r="B53" s="82" t="s">
        <v>412</v>
      </c>
      <c r="C53" s="82" t="s">
        <v>413</v>
      </c>
      <c r="D53" s="82" t="s">
        <v>414</v>
      </c>
      <c r="E53" s="82"/>
      <c r="F53" s="82" t="s">
        <v>328</v>
      </c>
      <c r="G53" s="82"/>
      <c r="H53" s="82"/>
      <c r="I53" s="1301"/>
      <c r="J53" s="1301"/>
      <c r="K53" s="1301"/>
      <c r="L53" s="1301"/>
      <c r="M53" s="1301"/>
      <c r="N53" s="1301"/>
      <c r="O53" s="1301"/>
      <c r="P53" s="1301"/>
      <c r="Q53" s="88">
        <f t="shared" si="0"/>
        <v>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6.5" customHeight="1">
      <c r="A54" s="82" t="s">
        <v>415</v>
      </c>
      <c r="B54" s="82"/>
      <c r="C54" s="82"/>
      <c r="D54" s="82"/>
      <c r="E54" s="82"/>
      <c r="F54" s="82" t="s">
        <v>368</v>
      </c>
      <c r="G54" s="82"/>
      <c r="H54" s="82"/>
      <c r="I54" s="1301"/>
      <c r="J54" s="1301"/>
      <c r="K54" s="1301"/>
      <c r="L54" s="1301"/>
      <c r="M54" s="1301"/>
      <c r="N54" s="1301"/>
      <c r="O54" s="1301"/>
      <c r="P54" s="1301"/>
      <c r="Q54" s="88">
        <f t="shared" si="0"/>
        <v>0</v>
      </c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6.5" customHeight="1">
      <c r="A55" s="82"/>
      <c r="B55" s="82"/>
      <c r="C55" s="82"/>
      <c r="D55" s="82"/>
      <c r="E55" s="82"/>
      <c r="F55" s="82"/>
      <c r="G55" s="82"/>
      <c r="H55" s="82"/>
      <c r="I55" s="1301"/>
      <c r="J55" s="1301"/>
      <c r="K55" s="1301"/>
      <c r="L55" s="1301"/>
      <c r="M55" s="1301"/>
      <c r="N55" s="1301"/>
      <c r="O55" s="1301"/>
      <c r="P55" s="1301"/>
      <c r="Q55" s="88">
        <f t="shared" si="0"/>
        <v>0</v>
      </c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6.5" customHeight="1">
      <c r="A56" s="2076" t="s">
        <v>376</v>
      </c>
      <c r="B56" s="2076"/>
      <c r="C56" s="2076"/>
      <c r="D56" s="2076"/>
      <c r="E56" s="1302">
        <f>Q56</f>
        <v>900</v>
      </c>
      <c r="F56" s="1303"/>
      <c r="G56" s="1303"/>
      <c r="H56" s="1303"/>
      <c r="I56" s="1304">
        <f>SUM(I12:I55)</f>
        <v>0</v>
      </c>
      <c r="J56" s="1304">
        <f t="shared" ref="J56:Q56" si="1">SUM(J12:J55)</f>
        <v>0</v>
      </c>
      <c r="K56" s="1304">
        <f t="shared" si="1"/>
        <v>0</v>
      </c>
      <c r="L56" s="1304">
        <f t="shared" si="1"/>
        <v>0</v>
      </c>
      <c r="M56" s="1304">
        <f t="shared" si="1"/>
        <v>0</v>
      </c>
      <c r="N56" s="1304">
        <f t="shared" si="1"/>
        <v>0</v>
      </c>
      <c r="O56" s="1304">
        <f t="shared" si="1"/>
        <v>0</v>
      </c>
      <c r="P56" s="1304">
        <f t="shared" si="1"/>
        <v>900</v>
      </c>
      <c r="Q56" s="1304">
        <f t="shared" si="1"/>
        <v>900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ht="16.5" customHeight="1">
      <c r="A57" s="1305"/>
      <c r="B57" s="1305"/>
      <c r="C57" s="1305"/>
      <c r="D57" s="1305"/>
      <c r="E57" s="1305"/>
      <c r="F57" s="1305"/>
      <c r="G57" s="1305"/>
      <c r="H57" s="1305"/>
    </row>
    <row r="58" spans="1:35" s="62" customFormat="1" ht="17.25">
      <c r="A58" s="582" t="s">
        <v>818</v>
      </c>
      <c r="B58" s="348" t="s">
        <v>779</v>
      </c>
      <c r="C58" s="348"/>
      <c r="D58" s="348" t="s">
        <v>779</v>
      </c>
      <c r="E58" s="348"/>
      <c r="F58" s="1952"/>
      <c r="G58" s="1952"/>
      <c r="H58" s="1952"/>
      <c r="I58" s="348" t="s">
        <v>780</v>
      </c>
      <c r="J58" s="582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380"/>
      <c r="AE58" s="380"/>
      <c r="AF58" s="380"/>
      <c r="AG58" s="380"/>
      <c r="AH58" s="380"/>
      <c r="AI58" s="380"/>
    </row>
    <row r="59" spans="1:35" s="62" customFormat="1" ht="17.25">
      <c r="A59" s="1306" t="s">
        <v>342</v>
      </c>
      <c r="B59" s="349"/>
      <c r="C59" s="349"/>
      <c r="D59" s="349"/>
      <c r="E59" s="583" t="s">
        <v>3357</v>
      </c>
      <c r="F59" s="349"/>
      <c r="G59" s="583"/>
      <c r="J59" s="348" t="s">
        <v>3354</v>
      </c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380"/>
      <c r="AE59" s="380"/>
      <c r="AF59" s="380"/>
      <c r="AG59" s="380"/>
      <c r="AH59" s="380"/>
      <c r="AI59" s="380"/>
    </row>
    <row r="60" spans="1:35" s="62" customFormat="1" ht="17.25">
      <c r="A60" s="1305" t="s">
        <v>343</v>
      </c>
      <c r="B60" s="349"/>
      <c r="C60" s="349"/>
      <c r="D60" s="349"/>
      <c r="E60" s="348" t="s">
        <v>3353</v>
      </c>
      <c r="F60" s="349"/>
      <c r="G60" s="348"/>
      <c r="J60" s="348" t="s">
        <v>2566</v>
      </c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380"/>
      <c r="AE60" s="380"/>
      <c r="AF60" s="380"/>
      <c r="AG60" s="380"/>
      <c r="AH60" s="380"/>
      <c r="AI60" s="380"/>
    </row>
    <row r="61" spans="1:35" s="143" customFormat="1" ht="15.75" customHeight="1">
      <c r="C61" s="584"/>
      <c r="E61" s="585" t="s">
        <v>3356</v>
      </c>
      <c r="G61" s="585"/>
      <c r="I61" s="584"/>
      <c r="J61" s="585" t="s">
        <v>3355</v>
      </c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380"/>
      <c r="AE61" s="380"/>
      <c r="AF61" s="380"/>
      <c r="AG61" s="380"/>
      <c r="AH61" s="380"/>
      <c r="AI61" s="380"/>
    </row>
  </sheetData>
  <mergeCells count="11">
    <mergeCell ref="A56:D56"/>
    <mergeCell ref="F58:H58"/>
    <mergeCell ref="R10:AC10"/>
    <mergeCell ref="AD10:AI10"/>
    <mergeCell ref="G10:Q10"/>
    <mergeCell ref="A1:Q1"/>
    <mergeCell ref="A10:A11"/>
    <mergeCell ref="B10:C10"/>
    <mergeCell ref="D10:D11"/>
    <mergeCell ref="E10:E11"/>
    <mergeCell ref="F10:F11"/>
  </mergeCells>
  <pageMargins left="0.77083333333333337" right="0.23622047244094491" top="0.45833333333333331" bottom="0.39370078740157483" header="0.31496062992125984" footer="0.31496062992125984"/>
  <pageSetup paperSize="9" orientation="landscape" horizontalDpi="4294967293" verticalDpi="36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62"/>
  <sheetViews>
    <sheetView view="pageLayout" topLeftCell="A19" zoomScale="110" zoomScaleNormal="120" zoomScalePageLayoutView="110" workbookViewId="0">
      <selection activeCell="D30" sqref="D30:D31"/>
    </sheetView>
  </sheetViews>
  <sheetFormatPr defaultRowHeight="17.25"/>
  <cols>
    <col min="1" max="1" width="34" style="256" customWidth="1"/>
    <col min="2" max="2" width="29.5" style="641" hidden="1" customWidth="1"/>
    <col min="3" max="3" width="4" style="641" hidden="1" customWidth="1"/>
    <col min="4" max="4" width="11" style="256" customWidth="1"/>
    <col min="5" max="5" width="9.25" style="256" customWidth="1"/>
    <col min="6" max="6" width="11.75" style="256" customWidth="1"/>
    <col min="7" max="7" width="9.25" style="256" customWidth="1"/>
    <col min="8" max="8" width="4.25" style="256" customWidth="1"/>
    <col min="9" max="10" width="4.875" style="256" customWidth="1"/>
    <col min="11" max="11" width="6.75" style="256" customWidth="1"/>
    <col min="12" max="12" width="4" style="256" customWidth="1"/>
    <col min="13" max="13" width="3.75" style="256" customWidth="1"/>
    <col min="14" max="14" width="6.75" style="256" customWidth="1"/>
    <col min="15" max="15" width="4.75" style="256" customWidth="1"/>
    <col min="16" max="17" width="6.7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927" t="s">
        <v>0</v>
      </c>
      <c r="B2" s="256"/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>
      <c r="A3" s="927" t="s">
        <v>2</v>
      </c>
      <c r="B3" s="256"/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>
      <c r="A4" s="927" t="s">
        <v>4</v>
      </c>
      <c r="B4" s="256"/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>
      <c r="A5" s="927"/>
      <c r="B5" s="256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>
      <c r="A6" s="927" t="s">
        <v>7</v>
      </c>
      <c r="B6" s="256"/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>
      <c r="A7" s="929" t="s">
        <v>9</v>
      </c>
      <c r="B7" s="256"/>
      <c r="C7" s="238"/>
      <c r="D7" s="238" t="s">
        <v>2855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>
      <c r="A8" s="929"/>
      <c r="B8" s="256"/>
      <c r="C8" s="238"/>
      <c r="D8" s="238" t="s">
        <v>2856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>
      <c r="A9" s="927" t="s">
        <v>11</v>
      </c>
      <c r="B9" s="256"/>
      <c r="C9" s="1001"/>
      <c r="D9" s="1001" t="s">
        <v>2857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6.5" customHeight="1">
      <c r="A10" s="2077" t="s">
        <v>12</v>
      </c>
      <c r="B10" s="2084" t="s">
        <v>2557</v>
      </c>
      <c r="C10" s="2084"/>
      <c r="D10" s="2080" t="s">
        <v>14</v>
      </c>
      <c r="E10" s="2106" t="s">
        <v>15</v>
      </c>
      <c r="F10" s="2082" t="s">
        <v>16</v>
      </c>
      <c r="G10" s="2006" t="s">
        <v>959</v>
      </c>
      <c r="H10" s="2007"/>
      <c r="I10" s="2007"/>
      <c r="J10" s="2007"/>
      <c r="K10" s="2007"/>
      <c r="L10" s="2007"/>
      <c r="M10" s="2007"/>
      <c r="N10" s="2007"/>
      <c r="O10" s="2007"/>
      <c r="P10" s="2007"/>
      <c r="Q10" s="2008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6.5" customHeight="1">
      <c r="A11" s="2078"/>
      <c r="B11" s="1315" t="s">
        <v>2558</v>
      </c>
      <c r="C11" s="1315" t="s">
        <v>2105</v>
      </c>
      <c r="D11" s="2081"/>
      <c r="E11" s="2107"/>
      <c r="F11" s="208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>
      <c r="A12" s="260" t="s">
        <v>2858</v>
      </c>
      <c r="B12" s="344"/>
      <c r="C12" s="344"/>
      <c r="D12" s="345">
        <v>20760</v>
      </c>
      <c r="E12" s="344" t="s">
        <v>788</v>
      </c>
      <c r="F12" s="344" t="s">
        <v>2859</v>
      </c>
      <c r="G12" s="154"/>
      <c r="H12" s="344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>
      <c r="A13" s="939" t="s">
        <v>2860</v>
      </c>
      <c r="B13" s="344"/>
      <c r="C13" s="344"/>
      <c r="D13" s="345"/>
      <c r="E13" s="154"/>
      <c r="F13" s="344" t="s">
        <v>2861</v>
      </c>
      <c r="G13" s="154"/>
      <c r="H13" s="344"/>
      <c r="I13" s="154"/>
      <c r="J13" s="154"/>
      <c r="K13" s="154"/>
      <c r="L13" s="154"/>
      <c r="M13" s="154"/>
      <c r="N13" s="154"/>
      <c r="O13" s="154"/>
      <c r="P13" s="154"/>
      <c r="Q13" s="154">
        <f t="shared" ref="Q13:Q53" si="0">SUM(G13:P13)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>
      <c r="A14" s="258" t="s">
        <v>2862</v>
      </c>
      <c r="B14" s="344"/>
      <c r="C14" s="344"/>
      <c r="D14" s="345">
        <v>20760</v>
      </c>
      <c r="E14" s="154"/>
      <c r="F14" s="344"/>
      <c r="G14" s="15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>
      <c r="A15" s="939" t="s">
        <v>2863</v>
      </c>
      <c r="B15" s="344"/>
      <c r="C15" s="344"/>
      <c r="D15" s="154"/>
      <c r="E15" s="154"/>
      <c r="F15" s="344"/>
      <c r="G15" s="154"/>
      <c r="H15" s="34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>
      <c r="A16" s="258" t="s">
        <v>2864</v>
      </c>
      <c r="B16" s="344"/>
      <c r="C16" s="344"/>
      <c r="D16" s="345">
        <v>20729</v>
      </c>
      <c r="E16" s="154"/>
      <c r="F16" s="344" t="s">
        <v>2859</v>
      </c>
      <c r="G16" s="154"/>
      <c r="H16" s="344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>
      <c r="A17" s="939" t="s">
        <v>2865</v>
      </c>
      <c r="B17" s="344"/>
      <c r="C17" s="344"/>
      <c r="D17" s="345"/>
      <c r="E17" s="154"/>
      <c r="F17" s="344" t="s">
        <v>2861</v>
      </c>
      <c r="G17" s="15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>
      <c r="A18" s="210" t="s">
        <v>2866</v>
      </c>
      <c r="B18" s="344"/>
      <c r="C18" s="344" t="s">
        <v>2867</v>
      </c>
      <c r="D18" s="344" t="s">
        <v>2868</v>
      </c>
      <c r="E18" s="154"/>
      <c r="F18" s="344"/>
      <c r="G18" s="154"/>
      <c r="H18" s="34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>
      <c r="A19" s="210" t="s">
        <v>2869</v>
      </c>
      <c r="B19" s="344"/>
      <c r="C19" s="344" t="s">
        <v>2870</v>
      </c>
      <c r="D19" s="344"/>
      <c r="E19" s="154"/>
      <c r="F19" s="344"/>
      <c r="G19" s="154"/>
      <c r="H19" s="34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>
      <c r="A20" s="258" t="s">
        <v>2871</v>
      </c>
      <c r="B20" s="344" t="s">
        <v>2872</v>
      </c>
      <c r="C20" s="344"/>
      <c r="D20" s="344" t="s">
        <v>2868</v>
      </c>
      <c r="E20" s="154"/>
      <c r="F20" s="344" t="s">
        <v>2873</v>
      </c>
      <c r="G20" s="154"/>
      <c r="H20" s="34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>
      <c r="A21" s="939" t="s">
        <v>2874</v>
      </c>
      <c r="B21" s="344" t="s">
        <v>2875</v>
      </c>
      <c r="C21" s="344"/>
      <c r="D21" s="345"/>
      <c r="E21" s="154"/>
      <c r="F21" s="344"/>
      <c r="G21" s="154"/>
      <c r="H21" s="34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>
      <c r="A22" s="955" t="s">
        <v>2876</v>
      </c>
      <c r="B22" s="344"/>
      <c r="C22" s="344"/>
      <c r="D22" s="345"/>
      <c r="F22" s="344"/>
      <c r="G22" s="154"/>
      <c r="H22" s="34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>
      <c r="A23" s="939" t="s">
        <v>2878</v>
      </c>
      <c r="B23" s="344"/>
      <c r="C23" s="344"/>
      <c r="D23" s="345"/>
      <c r="F23" s="344"/>
      <c r="H23" s="344"/>
      <c r="I23" s="154"/>
      <c r="J23" s="154"/>
      <c r="K23" s="154"/>
      <c r="L23" s="154"/>
      <c r="M23" s="154"/>
      <c r="N23" s="154">
        <v>3600</v>
      </c>
      <c r="O23" s="154"/>
      <c r="P23" s="154"/>
      <c r="Q23" s="154">
        <f t="shared" si="0"/>
        <v>3600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>
      <c r="A24" s="258" t="s">
        <v>2880</v>
      </c>
      <c r="B24" s="344"/>
      <c r="C24" s="344"/>
      <c r="D24" s="345"/>
      <c r="E24" s="154" t="s">
        <v>2877</v>
      </c>
      <c r="F24" s="344"/>
      <c r="H24" s="344"/>
      <c r="I24" s="154"/>
      <c r="J24" s="154"/>
      <c r="K24" s="154"/>
      <c r="L24" s="154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>
      <c r="A25" s="939" t="s">
        <v>2883</v>
      </c>
      <c r="B25" s="344"/>
      <c r="C25" s="344"/>
      <c r="D25" s="345"/>
      <c r="E25" s="154" t="s">
        <v>2879</v>
      </c>
      <c r="F25" s="344"/>
      <c r="H25" s="344"/>
      <c r="I25" s="154"/>
      <c r="J25" s="154"/>
      <c r="K25" s="154"/>
      <c r="L25" s="154"/>
      <c r="M25" s="154"/>
      <c r="N25" s="256">
        <v>3600</v>
      </c>
      <c r="O25" s="154"/>
      <c r="P25" s="154"/>
      <c r="Q25" s="154">
        <f t="shared" si="0"/>
        <v>3600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>
      <c r="A26" s="939" t="s">
        <v>2885</v>
      </c>
      <c r="B26" s="344"/>
      <c r="C26" s="344" t="s">
        <v>2881</v>
      </c>
      <c r="D26" s="344"/>
      <c r="E26" s="154" t="s">
        <v>3730</v>
      </c>
      <c r="F26" s="344" t="s">
        <v>2882</v>
      </c>
      <c r="H26" s="344"/>
      <c r="I26" s="154"/>
      <c r="J26" s="154"/>
      <c r="K26" s="154"/>
      <c r="L26" s="154"/>
      <c r="M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</row>
    <row r="27" spans="1:35">
      <c r="A27" s="939" t="s">
        <v>2888</v>
      </c>
      <c r="B27" s="344"/>
      <c r="C27" s="344" t="s">
        <v>2884</v>
      </c>
      <c r="D27" s="344" t="s">
        <v>2868</v>
      </c>
      <c r="E27" s="154" t="s">
        <v>3731</v>
      </c>
      <c r="F27" s="344"/>
      <c r="H27" s="344"/>
      <c r="I27" s="154"/>
      <c r="J27" s="154"/>
      <c r="K27" s="154"/>
      <c r="L27" s="154"/>
      <c r="M27" s="154"/>
      <c r="N27" s="256">
        <f>70*25*4</f>
        <v>7000</v>
      </c>
      <c r="O27" s="154"/>
      <c r="P27" s="154"/>
      <c r="Q27" s="154">
        <f t="shared" si="0"/>
        <v>7000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>
      <c r="B28" s="344"/>
      <c r="C28" s="344"/>
      <c r="D28" s="344" t="s">
        <v>2886</v>
      </c>
      <c r="E28" s="154" t="s">
        <v>2887</v>
      </c>
      <c r="F28" s="344"/>
      <c r="H28" s="344"/>
      <c r="I28" s="154"/>
      <c r="J28" s="154"/>
      <c r="K28" s="154"/>
      <c r="L28" s="154"/>
      <c r="M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257"/>
      <c r="AE28" s="257"/>
      <c r="AF28" s="257"/>
      <c r="AG28" s="257"/>
      <c r="AH28" s="257"/>
      <c r="AI28" s="257"/>
    </row>
    <row r="29" spans="1:35">
      <c r="B29" s="344"/>
      <c r="C29" s="344"/>
      <c r="D29" s="344" t="s">
        <v>2889</v>
      </c>
      <c r="E29" s="154" t="s">
        <v>3732</v>
      </c>
      <c r="F29" s="344"/>
      <c r="H29" s="344"/>
      <c r="I29" s="154"/>
      <c r="J29" s="154"/>
      <c r="K29" s="154"/>
      <c r="L29" s="154"/>
      <c r="M29" s="154"/>
      <c r="N29" s="154">
        <f>40*100*3</f>
        <v>12000</v>
      </c>
      <c r="O29" s="154"/>
      <c r="P29" s="154"/>
      <c r="Q29" s="154">
        <f t="shared" si="0"/>
        <v>12000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>
      <c r="A30" s="939"/>
      <c r="B30" s="344"/>
      <c r="C30" s="344"/>
      <c r="D30" s="344"/>
      <c r="E30" s="154"/>
      <c r="F30" s="344"/>
      <c r="G30" s="154"/>
      <c r="H30" s="344"/>
      <c r="I30" s="154"/>
      <c r="J30" s="154"/>
      <c r="K30" s="154"/>
      <c r="L30" s="154"/>
      <c r="M30" s="154"/>
      <c r="N30" s="154"/>
      <c r="O30" s="154"/>
      <c r="P30" s="154"/>
      <c r="Q30" s="154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>
      <c r="A31" s="939"/>
      <c r="B31" s="344"/>
      <c r="C31" s="344"/>
      <c r="D31" s="344"/>
      <c r="E31" s="154"/>
      <c r="F31" s="344"/>
      <c r="G31" s="154"/>
      <c r="H31" s="34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>
      <c r="A32" s="258" t="s">
        <v>2890</v>
      </c>
      <c r="B32" s="344"/>
      <c r="C32" s="344" t="s">
        <v>2891</v>
      </c>
      <c r="D32" s="344" t="s">
        <v>2892</v>
      </c>
      <c r="E32" s="154"/>
      <c r="F32" s="344" t="s">
        <v>2859</v>
      </c>
      <c r="G32" s="154"/>
      <c r="H32" s="344"/>
      <c r="I32" s="154"/>
      <c r="J32" s="154"/>
      <c r="K32" s="154"/>
      <c r="L32" s="154"/>
      <c r="M32" s="154"/>
      <c r="N32" s="154"/>
      <c r="O32" s="154"/>
      <c r="P32" s="154"/>
      <c r="Q32" s="15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>
      <c r="A33" s="939" t="s">
        <v>2893</v>
      </c>
      <c r="B33" s="344"/>
      <c r="C33" s="344" t="s">
        <v>2894</v>
      </c>
      <c r="D33" s="344"/>
      <c r="E33" s="154"/>
      <c r="F33" s="344" t="s">
        <v>2861</v>
      </c>
      <c r="G33" s="154"/>
      <c r="H33" s="344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>
      <c r="A34" s="939" t="s">
        <v>2895</v>
      </c>
      <c r="B34" s="344"/>
      <c r="C34" s="344"/>
      <c r="D34" s="345"/>
      <c r="E34" s="154"/>
      <c r="F34" s="344"/>
      <c r="G34" s="154"/>
      <c r="H34" s="344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>
      <c r="A35" s="260" t="s">
        <v>2896</v>
      </c>
      <c r="B35" s="344"/>
      <c r="C35" s="344"/>
      <c r="D35" s="344" t="s">
        <v>2868</v>
      </c>
      <c r="E35" s="154"/>
      <c r="F35" s="344" t="s">
        <v>2882</v>
      </c>
      <c r="G35" s="154"/>
      <c r="H35" s="34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</row>
    <row r="36" spans="1:35">
      <c r="A36" s="939" t="s">
        <v>2897</v>
      </c>
      <c r="B36" s="344"/>
      <c r="C36" s="344"/>
      <c r="D36" s="345"/>
      <c r="E36" s="154"/>
      <c r="F36" s="344"/>
      <c r="G36" s="154"/>
      <c r="H36" s="34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</row>
    <row r="37" spans="1:35">
      <c r="A37" s="260" t="s">
        <v>2898</v>
      </c>
      <c r="B37" s="344"/>
      <c r="C37" s="344"/>
      <c r="D37" s="344" t="s">
        <v>2868</v>
      </c>
      <c r="E37" s="154"/>
      <c r="F37" s="344" t="s">
        <v>2882</v>
      </c>
      <c r="G37" s="154"/>
      <c r="H37" s="34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571"/>
      <c r="AE37" s="571"/>
      <c r="AF37" s="571"/>
      <c r="AG37" s="571"/>
      <c r="AH37" s="571">
        <f>SUM(AH15:AH36)</f>
        <v>0</v>
      </c>
      <c r="AI37" s="571"/>
    </row>
    <row r="38" spans="1:35">
      <c r="A38" s="939" t="s">
        <v>2899</v>
      </c>
      <c r="B38" s="344"/>
      <c r="C38" s="344"/>
      <c r="D38" s="345"/>
      <c r="E38" s="154"/>
      <c r="F38" s="344"/>
      <c r="G38" s="154"/>
      <c r="H38" s="344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573"/>
      <c r="AE38" s="573"/>
      <c r="AF38" s="573"/>
      <c r="AG38" s="573"/>
      <c r="AH38" s="573"/>
      <c r="AI38" s="573"/>
    </row>
    <row r="39" spans="1:35">
      <c r="A39" s="939"/>
      <c r="B39" s="344"/>
      <c r="C39" s="344"/>
      <c r="D39" s="345"/>
      <c r="E39" s="154"/>
      <c r="F39" s="344"/>
      <c r="G39" s="154"/>
      <c r="H39" s="34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573"/>
      <c r="AE39" s="573"/>
      <c r="AF39" s="573"/>
      <c r="AG39" s="573"/>
      <c r="AH39" s="573"/>
      <c r="AI39" s="573"/>
    </row>
    <row r="40" spans="1:35">
      <c r="A40" s="939"/>
      <c r="B40" s="344"/>
      <c r="C40" s="344"/>
      <c r="D40" s="345"/>
      <c r="E40" s="154"/>
      <c r="F40" s="344"/>
      <c r="G40" s="154"/>
      <c r="H40" s="34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573"/>
      <c r="AE40" s="573"/>
      <c r="AF40" s="573"/>
      <c r="AG40" s="573"/>
      <c r="AH40" s="573"/>
      <c r="AI40" s="573"/>
    </row>
    <row r="41" spans="1:35">
      <c r="A41" s="939"/>
      <c r="B41" s="344"/>
      <c r="C41" s="344"/>
      <c r="D41" s="345"/>
      <c r="E41" s="154"/>
      <c r="F41" s="344"/>
      <c r="G41" s="154"/>
      <c r="H41" s="34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573"/>
      <c r="AE41" s="573"/>
      <c r="AF41" s="573"/>
      <c r="AG41" s="573"/>
      <c r="AH41" s="573"/>
      <c r="AI41" s="573"/>
    </row>
    <row r="42" spans="1:35">
      <c r="A42" s="939"/>
      <c r="B42" s="344"/>
      <c r="C42" s="344"/>
      <c r="D42" s="345"/>
      <c r="E42" s="154"/>
      <c r="F42" s="344"/>
      <c r="G42" s="154"/>
      <c r="H42" s="34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573"/>
      <c r="AE42" s="573"/>
      <c r="AF42" s="573"/>
      <c r="AG42" s="573"/>
      <c r="AH42" s="573"/>
      <c r="AI42" s="573"/>
    </row>
    <row r="43" spans="1:35">
      <c r="A43" s="939"/>
      <c r="B43" s="344"/>
      <c r="C43" s="344"/>
      <c r="D43" s="345"/>
      <c r="E43" s="154"/>
      <c r="F43" s="344"/>
      <c r="G43" s="154"/>
      <c r="H43" s="34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573"/>
      <c r="AE43" s="573"/>
      <c r="AF43" s="573"/>
      <c r="AG43" s="573"/>
      <c r="AH43" s="573"/>
      <c r="AI43" s="573"/>
    </row>
    <row r="44" spans="1:35">
      <c r="A44" s="939"/>
      <c r="B44" s="344"/>
      <c r="C44" s="344"/>
      <c r="D44" s="345"/>
      <c r="E44" s="154"/>
      <c r="F44" s="344"/>
      <c r="G44" s="154"/>
      <c r="H44" s="34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573"/>
      <c r="AE44" s="573"/>
      <c r="AF44" s="573"/>
      <c r="AG44" s="573"/>
      <c r="AH44" s="573"/>
      <c r="AI44" s="573"/>
    </row>
    <row r="45" spans="1:35">
      <c r="A45" s="939"/>
      <c r="B45" s="344"/>
      <c r="C45" s="344"/>
      <c r="D45" s="345"/>
      <c r="E45" s="154"/>
      <c r="F45" s="344"/>
      <c r="G45" s="154"/>
      <c r="H45" s="34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573"/>
      <c r="AE45" s="573"/>
      <c r="AF45" s="573"/>
      <c r="AG45" s="573"/>
      <c r="AH45" s="573"/>
      <c r="AI45" s="573"/>
    </row>
    <row r="46" spans="1:35">
      <c r="A46" s="939"/>
      <c r="B46" s="344"/>
      <c r="C46" s="344"/>
      <c r="D46" s="345"/>
      <c r="E46" s="154"/>
      <c r="F46" s="344"/>
      <c r="G46" s="154"/>
      <c r="H46" s="34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573"/>
      <c r="AE46" s="573"/>
      <c r="AF46" s="573"/>
      <c r="AG46" s="573"/>
      <c r="AH46" s="573"/>
      <c r="AI46" s="573"/>
    </row>
    <row r="47" spans="1:35">
      <c r="A47" s="939"/>
      <c r="B47" s="344"/>
      <c r="C47" s="344"/>
      <c r="D47" s="345"/>
      <c r="E47" s="154"/>
      <c r="F47" s="344"/>
      <c r="G47" s="154"/>
      <c r="H47" s="34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573"/>
      <c r="AE47" s="573"/>
      <c r="AF47" s="573"/>
      <c r="AG47" s="573"/>
      <c r="AH47" s="573"/>
      <c r="AI47" s="573"/>
    </row>
    <row r="48" spans="1:35">
      <c r="A48" s="939"/>
      <c r="B48" s="344"/>
      <c r="C48" s="344"/>
      <c r="D48" s="345"/>
      <c r="E48" s="154"/>
      <c r="F48" s="344"/>
      <c r="G48" s="154"/>
      <c r="H48" s="34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573"/>
      <c r="AE48" s="573"/>
      <c r="AF48" s="573"/>
      <c r="AG48" s="573"/>
      <c r="AH48" s="573"/>
      <c r="AI48" s="573"/>
    </row>
    <row r="49" spans="1:35">
      <c r="A49" s="939"/>
      <c r="B49" s="344"/>
      <c r="C49" s="344"/>
      <c r="D49" s="345"/>
      <c r="E49" s="154"/>
      <c r="F49" s="344"/>
      <c r="G49" s="154"/>
      <c r="H49" s="34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573"/>
      <c r="AE49" s="573"/>
      <c r="AF49" s="573"/>
      <c r="AG49" s="573"/>
      <c r="AH49" s="573"/>
      <c r="AI49" s="573"/>
    </row>
    <row r="50" spans="1:35">
      <c r="A50" s="939"/>
      <c r="B50" s="344"/>
      <c r="C50" s="344"/>
      <c r="D50" s="345"/>
      <c r="E50" s="154"/>
      <c r="F50" s="344"/>
      <c r="G50" s="154"/>
      <c r="H50" s="34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573"/>
      <c r="AE50" s="573"/>
      <c r="AF50" s="573"/>
      <c r="AG50" s="573"/>
      <c r="AH50" s="573"/>
      <c r="AI50" s="573"/>
    </row>
    <row r="51" spans="1:35">
      <c r="A51" s="154"/>
      <c r="B51" s="1298"/>
      <c r="C51" s="1298"/>
      <c r="D51" s="210"/>
      <c r="E51" s="210"/>
      <c r="F51" s="210"/>
      <c r="G51" s="154"/>
      <c r="H51" s="210"/>
      <c r="I51" s="154"/>
      <c r="J51" s="154"/>
      <c r="K51" s="154"/>
      <c r="L51" s="154"/>
      <c r="M51" s="154"/>
      <c r="N51" s="154"/>
      <c r="O51" s="154"/>
      <c r="P51" s="154"/>
      <c r="Q51" s="154">
        <f t="shared" si="0"/>
        <v>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</row>
    <row r="52" spans="1:35">
      <c r="A52" s="154"/>
      <c r="B52" s="344"/>
      <c r="C52" s="34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</row>
    <row r="53" spans="1:35">
      <c r="A53" s="1408" t="s">
        <v>376</v>
      </c>
      <c r="B53" s="1409"/>
      <c r="C53" s="1409"/>
      <c r="D53" s="1410"/>
      <c r="E53" s="1411">
        <f>Q53</f>
        <v>26200</v>
      </c>
      <c r="F53" s="1410"/>
      <c r="G53" s="154">
        <f>SUM(G12:G52)</f>
        <v>0</v>
      </c>
      <c r="H53" s="154">
        <f t="shared" ref="H53:P53" si="1">SUM(H12:H52)</f>
        <v>0</v>
      </c>
      <c r="I53" s="154">
        <f t="shared" si="1"/>
        <v>0</v>
      </c>
      <c r="J53" s="154">
        <f t="shared" si="1"/>
        <v>0</v>
      </c>
      <c r="K53" s="154">
        <f t="shared" si="1"/>
        <v>0</v>
      </c>
      <c r="L53" s="154">
        <f t="shared" si="1"/>
        <v>0</v>
      </c>
      <c r="M53" s="154">
        <f t="shared" si="1"/>
        <v>0</v>
      </c>
      <c r="N53" s="154">
        <f t="shared" si="1"/>
        <v>26200</v>
      </c>
      <c r="O53" s="154">
        <f t="shared" si="1"/>
        <v>0</v>
      </c>
      <c r="P53" s="154">
        <f t="shared" si="1"/>
        <v>0</v>
      </c>
      <c r="Q53" s="154">
        <f t="shared" si="0"/>
        <v>26200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78"/>
      <c r="AE53" s="78"/>
      <c r="AF53" s="78"/>
      <c r="AG53" s="78"/>
      <c r="AH53" s="78"/>
      <c r="AI53" s="78"/>
    </row>
    <row r="54" spans="1:35" s="254" customFormat="1">
      <c r="A54" s="1307"/>
      <c r="B54" s="891"/>
      <c r="C54" s="891"/>
      <c r="D54" s="63"/>
      <c r="E54" s="1412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143"/>
      <c r="AE54" s="143"/>
      <c r="AF54" s="143"/>
      <c r="AG54" s="143"/>
      <c r="AH54" s="143"/>
      <c r="AI54" s="143"/>
    </row>
    <row r="55" spans="1:35">
      <c r="A55" s="642" t="s">
        <v>818</v>
      </c>
      <c r="B55" s="1952" t="s">
        <v>779</v>
      </c>
      <c r="C55" s="1952"/>
      <c r="D55" s="1952"/>
      <c r="F55" s="348"/>
      <c r="G55" s="348" t="s">
        <v>780</v>
      </c>
      <c r="H55" s="582"/>
    </row>
    <row r="56" spans="1:35">
      <c r="A56" s="641" t="s">
        <v>819</v>
      </c>
      <c r="E56" s="348" t="s">
        <v>819</v>
      </c>
      <c r="F56" s="348"/>
      <c r="H56" s="348" t="s">
        <v>820</v>
      </c>
      <c r="I56" s="349"/>
    </row>
    <row r="57" spans="1:35">
      <c r="A57" s="349" t="s">
        <v>821</v>
      </c>
      <c r="E57" s="348" t="s">
        <v>821</v>
      </c>
      <c r="F57" s="348"/>
      <c r="H57" s="348" t="s">
        <v>2566</v>
      </c>
      <c r="I57" s="349"/>
    </row>
    <row r="61" spans="1:35">
      <c r="J61" s="348"/>
      <c r="K61" s="348"/>
    </row>
    <row r="62" spans="1:35">
      <c r="J62" s="348"/>
      <c r="K62" s="348"/>
    </row>
  </sheetData>
  <mergeCells count="1033">
    <mergeCell ref="B55:D55"/>
    <mergeCell ref="R10:AC10"/>
    <mergeCell ref="AD10:AI10"/>
    <mergeCell ref="G10:Q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69128787878787878" right="0.23622047244094491" top="0.43307086614173229" bottom="0.39370078740157483" header="0.31496062992125984" footer="0.31496062992125984"/>
  <pageSetup paperSize="9" orientation="landscape" horizontalDpi="4294967293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view="pageLayout" topLeftCell="A4" workbookViewId="0">
      <selection activeCell="J4" sqref="J4"/>
    </sheetView>
  </sheetViews>
  <sheetFormatPr defaultColWidth="9.125" defaultRowHeight="18.75"/>
  <cols>
    <col min="1" max="1" width="11.875" style="1720" customWidth="1"/>
    <col min="2" max="2" width="9.125" style="1720" customWidth="1"/>
    <col min="3" max="3" width="7" style="1720" customWidth="1"/>
    <col min="4" max="7" width="9.125" style="1720" customWidth="1"/>
    <col min="8" max="8" width="7.75" style="1720" customWidth="1"/>
    <col min="9" max="9" width="5.875" style="1720" customWidth="1"/>
    <col min="10" max="10" width="8.25" style="1720" customWidth="1"/>
    <col min="11" max="11" width="9.125" style="1720" customWidth="1"/>
    <col min="12" max="12" width="6.75" style="1720" customWidth="1"/>
    <col min="13" max="13" width="8.25" style="1720" customWidth="1"/>
    <col min="14" max="14" width="9.125" style="1720" customWidth="1"/>
    <col min="15" max="16384" width="9.125" style="1720"/>
  </cols>
  <sheetData>
    <row r="1" spans="1:14" ht="61.5" customHeight="1">
      <c r="A1" s="1837" t="s">
        <v>4812</v>
      </c>
      <c r="B1" s="1837"/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</row>
    <row r="2" spans="1:14" ht="69" customHeight="1">
      <c r="A2" s="1838" t="s">
        <v>4890</v>
      </c>
      <c r="B2" s="1839" t="s">
        <v>1715</v>
      </c>
      <c r="C2" s="1839"/>
      <c r="D2" s="1839"/>
      <c r="E2" s="1839"/>
      <c r="F2" s="1721" t="s">
        <v>1865</v>
      </c>
      <c r="G2" s="1839" t="s">
        <v>306</v>
      </c>
      <c r="H2" s="1839"/>
      <c r="I2" s="1839"/>
      <c r="J2" s="1839"/>
      <c r="K2" s="1839" t="s">
        <v>1503</v>
      </c>
      <c r="L2" s="1839"/>
      <c r="M2" s="1839"/>
      <c r="N2" s="1839"/>
    </row>
    <row r="3" spans="1:14" ht="23.45" customHeight="1">
      <c r="A3" s="1838"/>
      <c r="B3" s="1840" t="s">
        <v>873</v>
      </c>
      <c r="C3" s="1840"/>
      <c r="D3" s="1840"/>
      <c r="E3" s="1840"/>
      <c r="F3" s="1722" t="s">
        <v>1866</v>
      </c>
      <c r="G3" s="1840" t="s">
        <v>1898</v>
      </c>
      <c r="H3" s="1840"/>
      <c r="I3" s="1840"/>
      <c r="J3" s="1840"/>
      <c r="K3" s="1840" t="s">
        <v>1502</v>
      </c>
      <c r="L3" s="1840"/>
      <c r="M3" s="1840"/>
      <c r="N3" s="1840"/>
    </row>
    <row r="4" spans="1:14" ht="178.9" customHeight="1">
      <c r="A4" s="1723" t="s">
        <v>4891</v>
      </c>
      <c r="B4" s="1724" t="s">
        <v>207</v>
      </c>
      <c r="C4" s="1724" t="s">
        <v>3</v>
      </c>
      <c r="D4" s="1724" t="s">
        <v>4892</v>
      </c>
      <c r="E4" s="1724" t="s">
        <v>1008</v>
      </c>
      <c r="F4" s="1724" t="s">
        <v>4893</v>
      </c>
      <c r="G4" s="1724" t="s">
        <v>1899</v>
      </c>
      <c r="H4" s="1724" t="s">
        <v>2005</v>
      </c>
      <c r="I4" s="1724" t="s">
        <v>307</v>
      </c>
      <c r="J4" s="1724" t="s">
        <v>319</v>
      </c>
      <c r="K4" s="1724" t="s">
        <v>1907</v>
      </c>
      <c r="L4" s="1724" t="s">
        <v>1917</v>
      </c>
      <c r="M4" s="1724" t="s">
        <v>4894</v>
      </c>
      <c r="N4" s="1724" t="s">
        <v>4895</v>
      </c>
    </row>
  </sheetData>
  <mergeCells count="8">
    <mergeCell ref="A1:N1"/>
    <mergeCell ref="A2:A3"/>
    <mergeCell ref="B2:E2"/>
    <mergeCell ref="G2:J2"/>
    <mergeCell ref="K2:N2"/>
    <mergeCell ref="B3:E3"/>
    <mergeCell ref="G3:J3"/>
    <mergeCell ref="K3:N3"/>
  </mergeCells>
  <pageMargins left="0.7" right="0.36458333333333331" top="0.75" bottom="0.47916666666666669" header="0.3" footer="0.3"/>
  <pageSetup paperSize="9" orientation="landscape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57"/>
  <sheetViews>
    <sheetView view="pageLayout" zoomScaleNormal="130" workbookViewId="0">
      <selection sqref="A1:XFD1"/>
    </sheetView>
  </sheetViews>
  <sheetFormatPr defaultRowHeight="17.25" customHeight="1"/>
  <cols>
    <col min="1" max="1" width="32.625" style="256" customWidth="1"/>
    <col min="2" max="3" width="22.5" style="256" hidden="1" customWidth="1"/>
    <col min="4" max="4" width="11.25" style="256" customWidth="1"/>
    <col min="5" max="5" width="17.5" style="256" customWidth="1"/>
    <col min="6" max="6" width="9.75" style="641" customWidth="1"/>
    <col min="7" max="7" width="5.75" style="641" customWidth="1"/>
    <col min="8" max="8" width="3.625" style="641" customWidth="1"/>
    <col min="9" max="9" width="6" style="256" customWidth="1"/>
    <col min="10" max="10" width="5" style="256" customWidth="1"/>
    <col min="11" max="11" width="6.125" style="256" customWidth="1"/>
    <col min="12" max="12" width="4.125" style="256" customWidth="1"/>
    <col min="13" max="13" width="3.75" style="256" customWidth="1"/>
    <col min="14" max="14" width="6.75" style="256" customWidth="1"/>
    <col min="15" max="15" width="4.25" style="256" customWidth="1"/>
    <col min="16" max="17" width="5.7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 ht="17.2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7.25" customHeight="1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 ht="17.25" customHeight="1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 ht="17.25" customHeight="1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 ht="17.25" customHeight="1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 ht="17.25" customHeight="1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 ht="17.25" customHeight="1">
      <c r="A7" s="929" t="s">
        <v>9</v>
      </c>
      <c r="C7" s="238"/>
      <c r="D7" s="238" t="s">
        <v>2900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 ht="17.25" customHeight="1">
      <c r="A8" s="929"/>
      <c r="C8" s="238"/>
      <c r="D8" s="238" t="s">
        <v>2901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 ht="17.25" customHeight="1">
      <c r="A9" s="927" t="s">
        <v>11</v>
      </c>
      <c r="C9" s="1001"/>
      <c r="D9" s="1001" t="s">
        <v>3265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7.25" customHeight="1">
      <c r="A10" s="2077" t="s">
        <v>12</v>
      </c>
      <c r="B10" s="2084" t="s">
        <v>2557</v>
      </c>
      <c r="C10" s="2084"/>
      <c r="D10" s="2080" t="s">
        <v>14</v>
      </c>
      <c r="E10" s="2082" t="s">
        <v>15</v>
      </c>
      <c r="F10" s="2082" t="s">
        <v>16</v>
      </c>
      <c r="G10" s="2006" t="s">
        <v>959</v>
      </c>
      <c r="H10" s="2007"/>
      <c r="I10" s="2007"/>
      <c r="J10" s="2007"/>
      <c r="K10" s="2007"/>
      <c r="L10" s="2007"/>
      <c r="M10" s="2007"/>
      <c r="N10" s="2007"/>
      <c r="O10" s="2007"/>
      <c r="P10" s="2007"/>
      <c r="Q10" s="2008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7.25" customHeight="1">
      <c r="A11" s="2078"/>
      <c r="B11" s="1315" t="s">
        <v>2558</v>
      </c>
      <c r="C11" s="1315" t="s">
        <v>2105</v>
      </c>
      <c r="D11" s="2081"/>
      <c r="E11" s="2082"/>
      <c r="F11" s="208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 ht="17.25" customHeight="1">
      <c r="A12" s="210" t="s">
        <v>2902</v>
      </c>
      <c r="B12" s="251"/>
      <c r="C12" s="251"/>
      <c r="D12" s="620">
        <v>20729</v>
      </c>
      <c r="E12" s="1363"/>
      <c r="F12" s="344" t="s">
        <v>2882</v>
      </c>
      <c r="G12" s="344"/>
      <c r="H12" s="344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 ht="17.25" customHeight="1">
      <c r="A13" s="618" t="s">
        <v>2903</v>
      </c>
      <c r="B13" s="251"/>
      <c r="C13" s="251"/>
      <c r="D13" s="1363"/>
      <c r="E13" s="1363"/>
      <c r="F13" s="344"/>
      <c r="G13" s="344"/>
      <c r="H13" s="344"/>
      <c r="I13" s="154"/>
      <c r="J13" s="154"/>
      <c r="K13" s="154"/>
      <c r="L13" s="154"/>
      <c r="M13" s="154"/>
      <c r="N13" s="154"/>
      <c r="O13" s="154"/>
      <c r="P13" s="154"/>
      <c r="Q13" s="154">
        <f t="shared" ref="Q13:Q52" si="0">SUM(G13:P13)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 ht="17.25" customHeight="1">
      <c r="A14" s="154" t="s">
        <v>2904</v>
      </c>
      <c r="B14" s="344"/>
      <c r="C14" s="154"/>
      <c r="D14" s="345">
        <v>20760</v>
      </c>
      <c r="E14" s="154"/>
      <c r="F14" s="344" t="s">
        <v>2882</v>
      </c>
      <c r="G14" s="34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 ht="17.25" customHeight="1">
      <c r="A15" s="939" t="s">
        <v>2905</v>
      </c>
      <c r="B15" s="344"/>
      <c r="C15" s="154"/>
      <c r="D15" s="344"/>
      <c r="E15" s="154"/>
      <c r="F15" s="344"/>
      <c r="G15" s="344"/>
      <c r="H15" s="34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 ht="17.25" customHeight="1">
      <c r="A16" s="154" t="s">
        <v>2906</v>
      </c>
      <c r="B16" s="344" t="s">
        <v>2907</v>
      </c>
      <c r="C16" s="344" t="s">
        <v>2908</v>
      </c>
      <c r="D16" s="344" t="s">
        <v>2909</v>
      </c>
      <c r="E16" s="154" t="s">
        <v>2910</v>
      </c>
      <c r="F16" s="344" t="s">
        <v>2911</v>
      </c>
      <c r="G16" s="344"/>
      <c r="H16" s="344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7.25" customHeight="1">
      <c r="A17" s="939" t="s">
        <v>2912</v>
      </c>
      <c r="B17" s="344" t="s">
        <v>2084</v>
      </c>
      <c r="C17" s="344" t="s">
        <v>2913</v>
      </c>
      <c r="D17" s="344"/>
      <c r="E17" s="154" t="s">
        <v>2914</v>
      </c>
      <c r="F17" s="344" t="s">
        <v>2915</v>
      </c>
      <c r="G17" s="34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7.25" customHeight="1">
      <c r="A18" s="260" t="s">
        <v>2916</v>
      </c>
      <c r="B18" s="344"/>
      <c r="C18" s="154"/>
      <c r="D18" s="344" t="s">
        <v>2917</v>
      </c>
      <c r="E18" s="154" t="s">
        <v>2918</v>
      </c>
      <c r="F18" s="344" t="s">
        <v>2919</v>
      </c>
      <c r="G18" s="344"/>
      <c r="H18" s="344"/>
      <c r="I18" s="154"/>
      <c r="J18" s="154"/>
      <c r="K18" s="154"/>
      <c r="L18" s="154"/>
      <c r="M18" s="154"/>
      <c r="N18" s="154">
        <v>12000</v>
      </c>
      <c r="O18" s="154"/>
      <c r="P18" s="154"/>
      <c r="Q18" s="154">
        <f t="shared" si="0"/>
        <v>12000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7.25" customHeight="1">
      <c r="A19" s="939" t="s">
        <v>2920</v>
      </c>
      <c r="B19" s="154"/>
      <c r="C19" s="154"/>
      <c r="D19" s="344"/>
      <c r="E19" s="154" t="s">
        <v>3733</v>
      </c>
      <c r="F19" s="344"/>
      <c r="G19" s="344"/>
      <c r="H19" s="344"/>
      <c r="I19" s="154"/>
      <c r="J19" s="154"/>
      <c r="K19" s="154"/>
      <c r="L19" s="154"/>
      <c r="M19" s="154"/>
      <c r="N19" s="154">
        <v>1000</v>
      </c>
      <c r="O19" s="154"/>
      <c r="P19" s="154"/>
      <c r="Q19" s="154">
        <f t="shared" si="0"/>
        <v>1000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7.25" customHeight="1">
      <c r="A20" s="260" t="s">
        <v>2921</v>
      </c>
      <c r="B20" s="344" t="s">
        <v>2922</v>
      </c>
      <c r="C20" s="154"/>
      <c r="D20" s="345">
        <v>20821</v>
      </c>
      <c r="E20" s="154"/>
      <c r="F20" s="344"/>
      <c r="G20" s="344"/>
      <c r="H20" s="34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7.25" customHeight="1">
      <c r="A21" s="939" t="s">
        <v>2923</v>
      </c>
      <c r="B21" s="344" t="s">
        <v>2924</v>
      </c>
      <c r="C21" s="154"/>
      <c r="D21" s="344"/>
      <c r="E21" s="154"/>
      <c r="F21" s="344"/>
      <c r="G21" s="344"/>
      <c r="H21" s="34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7.25" customHeight="1">
      <c r="A22" s="260" t="s">
        <v>2925</v>
      </c>
      <c r="B22" s="154"/>
      <c r="C22" s="344"/>
      <c r="D22" s="345" t="s">
        <v>2926</v>
      </c>
      <c r="E22" s="154" t="s">
        <v>2910</v>
      </c>
      <c r="F22" s="344" t="s">
        <v>2911</v>
      </c>
      <c r="G22" s="344"/>
      <c r="H22" s="34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7.25" customHeight="1">
      <c r="A23" s="939" t="s">
        <v>2927</v>
      </c>
      <c r="B23" s="154"/>
      <c r="C23" s="344"/>
      <c r="D23" s="344"/>
      <c r="E23" s="154" t="s">
        <v>2928</v>
      </c>
      <c r="F23" s="344" t="s">
        <v>2915</v>
      </c>
      <c r="G23" s="344"/>
      <c r="H23" s="344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7.25" customHeight="1">
      <c r="A24" s="939" t="s">
        <v>2929</v>
      </c>
      <c r="B24" s="154"/>
      <c r="C24" s="154"/>
      <c r="D24" s="344"/>
      <c r="E24" s="154" t="s">
        <v>2930</v>
      </c>
      <c r="F24" s="344" t="s">
        <v>2919</v>
      </c>
      <c r="G24" s="344"/>
      <c r="H24" s="344"/>
      <c r="I24" s="154"/>
      <c r="J24" s="154"/>
      <c r="K24" s="154"/>
      <c r="L24" s="154"/>
      <c r="M24" s="154"/>
      <c r="N24" s="154">
        <v>3000</v>
      </c>
      <c r="O24" s="154"/>
      <c r="P24" s="154"/>
      <c r="Q24" s="154">
        <f t="shared" si="0"/>
        <v>3000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7.25" customHeight="1">
      <c r="A25" s="260" t="s">
        <v>2931</v>
      </c>
      <c r="B25" s="154"/>
      <c r="C25" s="154"/>
      <c r="D25" s="345">
        <v>20880</v>
      </c>
      <c r="E25" s="154"/>
      <c r="F25" s="344"/>
      <c r="G25" s="344"/>
      <c r="H25" s="344"/>
      <c r="I25" s="154"/>
      <c r="J25" s="154"/>
      <c r="K25" s="154"/>
      <c r="L25" s="154"/>
      <c r="M25" s="154"/>
      <c r="N25" s="154"/>
      <c r="O25" s="154"/>
      <c r="P25" s="154"/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7.25" customHeight="1">
      <c r="A26" s="258" t="s">
        <v>2932</v>
      </c>
      <c r="B26" s="154"/>
      <c r="C26" s="154"/>
      <c r="D26" s="344" t="s">
        <v>2933</v>
      </c>
      <c r="E26" s="154"/>
      <c r="F26" s="344" t="s">
        <v>2882</v>
      </c>
      <c r="G26" s="344"/>
      <c r="H26" s="344"/>
      <c r="I26" s="154"/>
      <c r="J26" s="154"/>
      <c r="K26" s="154"/>
      <c r="L26" s="154"/>
      <c r="M26" s="154"/>
      <c r="N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7.25" customHeight="1">
      <c r="A27" s="939" t="s">
        <v>2934</v>
      </c>
      <c r="B27" s="154"/>
      <c r="C27" s="154"/>
      <c r="D27" s="344"/>
      <c r="E27" s="154"/>
      <c r="F27" s="344"/>
      <c r="G27" s="344"/>
      <c r="H27" s="344"/>
      <c r="I27" s="154"/>
      <c r="J27" s="154"/>
      <c r="K27" s="154"/>
      <c r="L27" s="154"/>
      <c r="M27" s="154"/>
      <c r="N27" s="154"/>
      <c r="O27" s="154"/>
      <c r="P27" s="154"/>
      <c r="Q27" s="15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7.25" customHeight="1">
      <c r="A28" s="258" t="s">
        <v>2935</v>
      </c>
      <c r="B28" s="154"/>
      <c r="C28" s="344" t="s">
        <v>2936</v>
      </c>
      <c r="D28" s="344" t="s">
        <v>2937</v>
      </c>
      <c r="E28" s="154" t="s">
        <v>2938</v>
      </c>
      <c r="F28" s="344" t="s">
        <v>2911</v>
      </c>
      <c r="G28" s="344"/>
      <c r="H28" s="344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7.25" customHeight="1">
      <c r="A29" s="154" t="s">
        <v>2939</v>
      </c>
      <c r="B29" s="154"/>
      <c r="C29" s="344" t="s">
        <v>2940</v>
      </c>
      <c r="D29" s="344" t="s">
        <v>2937</v>
      </c>
      <c r="E29" s="154" t="s">
        <v>2941</v>
      </c>
      <c r="F29" s="344" t="s">
        <v>2915</v>
      </c>
      <c r="G29" s="344"/>
      <c r="H29" s="344"/>
      <c r="I29" s="154"/>
      <c r="J29" s="154"/>
      <c r="K29" s="154"/>
      <c r="L29" s="154"/>
      <c r="M29" s="154"/>
      <c r="N29" s="154">
        <v>9600</v>
      </c>
      <c r="O29" s="154"/>
      <c r="P29" s="154"/>
      <c r="Q29" s="154">
        <f t="shared" si="0"/>
        <v>9600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7.25" customHeight="1">
      <c r="A30" s="154"/>
      <c r="B30" s="154"/>
      <c r="C30" s="344"/>
      <c r="D30" s="344"/>
      <c r="E30" s="154"/>
      <c r="F30" s="344"/>
      <c r="G30" s="344"/>
      <c r="H30" s="34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7.25" customHeight="1">
      <c r="A31" s="154"/>
      <c r="B31" s="154"/>
      <c r="C31" s="344"/>
      <c r="D31" s="344"/>
      <c r="E31" s="154"/>
      <c r="F31" s="344"/>
      <c r="G31" s="344"/>
      <c r="H31" s="34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7.25" customHeight="1">
      <c r="A32" s="154"/>
      <c r="B32" s="154"/>
      <c r="C32" s="154"/>
      <c r="D32" s="154"/>
      <c r="E32" s="154" t="s">
        <v>2910</v>
      </c>
      <c r="F32" s="344" t="s">
        <v>2919</v>
      </c>
      <c r="G32" s="344"/>
      <c r="H32" s="344"/>
      <c r="I32" s="154"/>
      <c r="J32" s="154"/>
      <c r="K32" s="154"/>
      <c r="L32" s="154"/>
      <c r="M32" s="154"/>
      <c r="N32" s="154"/>
      <c r="O32" s="154"/>
      <c r="P32" s="154"/>
      <c r="Q32" s="15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7.25" customHeight="1">
      <c r="A33" s="154"/>
      <c r="B33" s="154"/>
      <c r="C33" s="154"/>
      <c r="D33" s="154"/>
      <c r="E33" s="154" t="s">
        <v>2942</v>
      </c>
      <c r="F33" s="344"/>
      <c r="G33" s="344"/>
      <c r="H33" s="344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7.25" customHeight="1">
      <c r="A34" s="154"/>
      <c r="B34" s="154"/>
      <c r="C34" s="154"/>
      <c r="D34" s="154"/>
      <c r="E34" s="154" t="s">
        <v>3734</v>
      </c>
      <c r="F34" s="344"/>
      <c r="G34" s="344"/>
      <c r="H34" s="344"/>
      <c r="I34" s="154"/>
      <c r="J34" s="154"/>
      <c r="K34" s="154"/>
      <c r="L34" s="154"/>
      <c r="M34" s="154"/>
      <c r="N34" s="154">
        <f>70*100*2</f>
        <v>14000</v>
      </c>
      <c r="O34" s="154"/>
      <c r="P34" s="154"/>
      <c r="Q34" s="154">
        <f t="shared" si="0"/>
        <v>14000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7.25" customHeight="1">
      <c r="A35" s="154"/>
      <c r="B35" s="154"/>
      <c r="C35" s="154"/>
      <c r="D35" s="154"/>
      <c r="E35" s="154" t="s">
        <v>3735</v>
      </c>
      <c r="F35" s="344"/>
      <c r="G35" s="344"/>
      <c r="H35" s="34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</row>
    <row r="36" spans="1:35" ht="17.25" customHeight="1">
      <c r="A36" s="154"/>
      <c r="B36" s="154"/>
      <c r="C36" s="154"/>
      <c r="D36" s="154"/>
      <c r="E36" s="154" t="s">
        <v>2943</v>
      </c>
      <c r="F36" s="344"/>
      <c r="G36" s="344"/>
      <c r="H36" s="34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1"/>
      <c r="AE36" s="571"/>
      <c r="AF36" s="571"/>
      <c r="AG36" s="571"/>
      <c r="AH36" s="571">
        <f>SUM(AH15:AH35)</f>
        <v>0</v>
      </c>
      <c r="AI36" s="571"/>
    </row>
    <row r="37" spans="1:35" ht="17.25" customHeight="1">
      <c r="A37" s="154"/>
      <c r="B37" s="154"/>
      <c r="C37" s="154"/>
      <c r="D37" s="154"/>
      <c r="E37" s="154" t="s">
        <v>2944</v>
      </c>
      <c r="F37" s="344"/>
      <c r="G37" s="344"/>
      <c r="H37" s="34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573"/>
      <c r="AE37" s="573"/>
      <c r="AF37" s="573"/>
      <c r="AG37" s="573"/>
      <c r="AH37" s="573"/>
      <c r="AI37" s="573"/>
    </row>
    <row r="38" spans="1:35" ht="17.25" customHeight="1">
      <c r="A38" s="154"/>
      <c r="B38" s="154"/>
      <c r="C38" s="154"/>
      <c r="D38" s="154"/>
      <c r="E38" s="154" t="s">
        <v>3736</v>
      </c>
      <c r="F38" s="344"/>
      <c r="G38" s="344"/>
      <c r="H38" s="344"/>
      <c r="I38" s="154"/>
      <c r="J38" s="154"/>
      <c r="K38" s="154"/>
      <c r="L38" s="154"/>
      <c r="M38" s="154"/>
      <c r="N38" s="154">
        <f>10*100*3</f>
        <v>3000</v>
      </c>
      <c r="O38" s="154"/>
      <c r="P38" s="154"/>
      <c r="Q38" s="154">
        <f t="shared" si="0"/>
        <v>3000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7.25" customHeight="1">
      <c r="A39" s="154" t="s">
        <v>2946</v>
      </c>
      <c r="B39" s="154"/>
      <c r="C39" s="154"/>
      <c r="D39" s="154"/>
      <c r="E39" s="154"/>
      <c r="F39" s="344"/>
      <c r="G39" s="344"/>
      <c r="H39" s="344"/>
      <c r="I39" s="154"/>
      <c r="J39" s="154"/>
      <c r="K39" s="154"/>
      <c r="L39" s="154"/>
      <c r="M39" s="154"/>
      <c r="N39" s="154"/>
      <c r="O39" s="154"/>
      <c r="P39" s="154"/>
      <c r="Q39" s="154">
        <f t="shared" si="0"/>
        <v>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ht="17.25" customHeight="1">
      <c r="A40" s="258" t="s">
        <v>2947</v>
      </c>
      <c r="B40" s="154"/>
      <c r="C40" s="154"/>
      <c r="D40" s="344" t="s">
        <v>2909</v>
      </c>
      <c r="E40" s="154"/>
      <c r="F40" s="344" t="s">
        <v>2948</v>
      </c>
      <c r="G40" s="344"/>
      <c r="H40" s="344"/>
      <c r="I40" s="154"/>
      <c r="J40" s="154"/>
      <c r="K40" s="154"/>
      <c r="L40" s="154"/>
      <c r="M40" s="154"/>
      <c r="N40" s="154"/>
      <c r="O40" s="154"/>
      <c r="P40" s="154"/>
      <c r="Q40" s="154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78"/>
      <c r="AE40" s="78"/>
      <c r="AF40" s="78"/>
      <c r="AG40" s="78"/>
      <c r="AH40" s="78"/>
      <c r="AI40" s="78"/>
    </row>
    <row r="41" spans="1:35" ht="17.25" customHeight="1">
      <c r="A41" s="939" t="s">
        <v>2949</v>
      </c>
      <c r="B41" s="154"/>
      <c r="C41" s="154"/>
      <c r="D41" s="344"/>
      <c r="E41" s="154"/>
      <c r="F41" s="344"/>
      <c r="G41" s="344"/>
      <c r="H41" s="344"/>
      <c r="I41" s="154"/>
      <c r="J41" s="154"/>
      <c r="K41" s="154"/>
      <c r="L41" s="154"/>
      <c r="M41" s="154"/>
      <c r="N41" s="154"/>
      <c r="O41" s="154"/>
      <c r="P41" s="154"/>
      <c r="Q41" s="154">
        <f t="shared" si="0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7.25" customHeight="1">
      <c r="A42" s="154" t="s">
        <v>2950</v>
      </c>
      <c r="B42" s="154"/>
      <c r="C42" s="154"/>
      <c r="D42" s="154"/>
      <c r="E42" s="154"/>
      <c r="F42" s="344"/>
      <c r="G42" s="344"/>
      <c r="H42" s="344"/>
      <c r="I42" s="154"/>
      <c r="J42" s="154"/>
      <c r="K42" s="154"/>
      <c r="L42" s="154"/>
      <c r="M42" s="154"/>
      <c r="N42" s="154"/>
      <c r="O42" s="154"/>
      <c r="P42" s="154"/>
      <c r="Q42" s="154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7.25" customHeight="1">
      <c r="A43" s="154" t="s">
        <v>2951</v>
      </c>
      <c r="B43" s="154"/>
      <c r="C43" s="154"/>
      <c r="D43" s="154"/>
      <c r="E43" s="154"/>
      <c r="F43" s="344"/>
      <c r="G43" s="344"/>
      <c r="H43" s="344"/>
      <c r="I43" s="154"/>
      <c r="J43" s="154"/>
      <c r="K43" s="154"/>
      <c r="L43" s="154"/>
      <c r="M43" s="154"/>
      <c r="N43" s="154"/>
      <c r="O43" s="154"/>
      <c r="P43" s="154"/>
      <c r="Q43" s="154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7.25" customHeight="1">
      <c r="A44" s="210" t="s">
        <v>2952</v>
      </c>
      <c r="B44" s="1298" t="s">
        <v>2953</v>
      </c>
      <c r="C44" s="1298"/>
      <c r="D44" s="613" t="s">
        <v>2954</v>
      </c>
      <c r="E44" s="210"/>
      <c r="F44" s="613" t="s">
        <v>2955</v>
      </c>
      <c r="G44" s="344"/>
      <c r="H44" s="613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7.25" customHeight="1">
      <c r="A45" s="210" t="s">
        <v>2956</v>
      </c>
      <c r="B45" s="1298"/>
      <c r="C45" s="1298"/>
      <c r="D45" s="620">
        <v>20880</v>
      </c>
      <c r="E45" s="210"/>
      <c r="F45" s="613"/>
      <c r="G45" s="344"/>
      <c r="H45" s="613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7.25" customHeight="1">
      <c r="A46" s="210" t="s">
        <v>2957</v>
      </c>
      <c r="B46" s="1298"/>
      <c r="C46" s="1298"/>
      <c r="D46" s="620"/>
      <c r="E46" s="210"/>
      <c r="F46" s="613"/>
      <c r="G46" s="344"/>
      <c r="H46" s="613"/>
      <c r="I46" s="154"/>
      <c r="J46" s="154"/>
      <c r="K46" s="154"/>
      <c r="L46" s="154"/>
      <c r="M46" s="154"/>
      <c r="N46" s="154"/>
      <c r="O46" s="154"/>
      <c r="P46" s="154"/>
      <c r="Q46" s="154">
        <f t="shared" si="0"/>
        <v>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7.25" customHeight="1">
      <c r="A47" s="618" t="s">
        <v>2958</v>
      </c>
      <c r="B47" s="1298"/>
      <c r="C47" s="1298"/>
      <c r="D47" s="620"/>
      <c r="E47" s="210"/>
      <c r="F47" s="613"/>
      <c r="G47" s="344"/>
      <c r="H47" s="613"/>
      <c r="I47" s="154"/>
      <c r="J47" s="154"/>
      <c r="K47" s="154"/>
      <c r="L47" s="154"/>
      <c r="M47" s="154"/>
      <c r="N47" s="154"/>
      <c r="O47" s="154"/>
      <c r="P47" s="154"/>
      <c r="Q47" s="154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7.25" customHeight="1">
      <c r="A48" s="210" t="s">
        <v>2959</v>
      </c>
      <c r="B48" s="1298"/>
      <c r="C48" s="1298"/>
      <c r="D48" s="620"/>
      <c r="E48" s="210"/>
      <c r="F48" s="613"/>
      <c r="G48" s="344"/>
      <c r="H48" s="613"/>
      <c r="I48" s="154"/>
      <c r="J48" s="154"/>
      <c r="K48" s="154"/>
      <c r="L48" s="154"/>
      <c r="M48" s="154"/>
      <c r="N48" s="154"/>
      <c r="O48" s="154"/>
      <c r="P48" s="154"/>
      <c r="Q48" s="154">
        <f t="shared" si="0"/>
        <v>0</v>
      </c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7.25" customHeight="1">
      <c r="A49" s="154" t="s">
        <v>2960</v>
      </c>
      <c r="B49" s="154"/>
      <c r="C49" s="154"/>
      <c r="D49" s="154"/>
      <c r="E49" s="154"/>
      <c r="F49" s="613" t="s">
        <v>2955</v>
      </c>
      <c r="G49" s="344"/>
      <c r="H49" s="613"/>
      <c r="I49" s="154"/>
      <c r="J49" s="154"/>
      <c r="K49" s="154"/>
      <c r="L49" s="154"/>
      <c r="M49" s="154"/>
      <c r="N49" s="154"/>
      <c r="O49" s="154"/>
      <c r="P49" s="154"/>
      <c r="Q49" s="154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7.25" customHeight="1">
      <c r="A50" s="154" t="s">
        <v>2961</v>
      </c>
      <c r="B50" s="154"/>
      <c r="C50" s="154"/>
      <c r="D50" s="344" t="s">
        <v>845</v>
      </c>
      <c r="E50" s="154"/>
      <c r="F50" s="344" t="s">
        <v>2962</v>
      </c>
      <c r="G50" s="344"/>
      <c r="H50" s="344"/>
      <c r="I50" s="154"/>
      <c r="J50" s="154"/>
      <c r="K50" s="154"/>
      <c r="L50" s="154"/>
      <c r="M50" s="154"/>
      <c r="N50" s="154"/>
      <c r="O50" s="154"/>
      <c r="P50" s="154"/>
      <c r="Q50" s="154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7.25" customHeight="1">
      <c r="A51" s="154"/>
      <c r="B51" s="154"/>
      <c r="C51" s="154"/>
      <c r="D51" s="154"/>
      <c r="E51" s="154"/>
      <c r="F51" s="344" t="s">
        <v>2963</v>
      </c>
      <c r="G51" s="344"/>
      <c r="H51" s="344"/>
      <c r="I51" s="154"/>
      <c r="J51" s="154"/>
      <c r="K51" s="154"/>
      <c r="L51" s="154"/>
      <c r="M51" s="154"/>
      <c r="N51" s="154"/>
      <c r="O51" s="154"/>
      <c r="P51" s="154"/>
      <c r="Q51" s="154">
        <f t="shared" si="0"/>
        <v>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7.25" customHeight="1">
      <c r="A52" s="257"/>
      <c r="B52" s="257"/>
      <c r="C52" s="257"/>
      <c r="D52" s="257"/>
      <c r="E52" s="154"/>
      <c r="F52" s="299"/>
      <c r="G52" s="344"/>
      <c r="H52" s="299"/>
      <c r="I52" s="154"/>
      <c r="J52" s="154"/>
      <c r="K52" s="154"/>
      <c r="L52" s="154"/>
      <c r="M52" s="154"/>
      <c r="N52" s="154"/>
      <c r="O52" s="154"/>
      <c r="P52" s="154"/>
      <c r="Q52" s="154">
        <f t="shared" si="0"/>
        <v>0</v>
      </c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7.25" customHeight="1">
      <c r="A53" s="2108" t="s">
        <v>376</v>
      </c>
      <c r="B53" s="2108"/>
      <c r="C53" s="2108"/>
      <c r="D53" s="2108"/>
      <c r="E53" s="1408">
        <f>Q53</f>
        <v>42600</v>
      </c>
      <c r="F53" s="1409"/>
      <c r="G53" s="154">
        <f>SUM(G12:G52)</f>
        <v>0</v>
      </c>
      <c r="H53" s="154">
        <f t="shared" ref="H53:Q53" si="1">SUM(H12:H52)</f>
        <v>0</v>
      </c>
      <c r="I53" s="154">
        <f t="shared" si="1"/>
        <v>0</v>
      </c>
      <c r="J53" s="154">
        <f t="shared" si="1"/>
        <v>0</v>
      </c>
      <c r="K53" s="154">
        <f t="shared" si="1"/>
        <v>0</v>
      </c>
      <c r="L53" s="154">
        <f t="shared" si="1"/>
        <v>0</v>
      </c>
      <c r="M53" s="154">
        <f t="shared" si="1"/>
        <v>0</v>
      </c>
      <c r="N53" s="154">
        <f t="shared" si="1"/>
        <v>42600</v>
      </c>
      <c r="O53" s="154">
        <f t="shared" si="1"/>
        <v>0</v>
      </c>
      <c r="P53" s="154">
        <f t="shared" si="1"/>
        <v>0</v>
      </c>
      <c r="Q53" s="154">
        <f t="shared" si="1"/>
        <v>42600</v>
      </c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s="254" customFormat="1" ht="17.25" customHeight="1">
      <c r="A54" s="891"/>
      <c r="B54" s="891"/>
      <c r="C54" s="891"/>
      <c r="D54" s="891"/>
      <c r="E54" s="1307"/>
      <c r="F54" s="891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380"/>
      <c r="AE54" s="380"/>
      <c r="AF54" s="380"/>
      <c r="AG54" s="380"/>
      <c r="AH54" s="380"/>
      <c r="AI54" s="380"/>
    </row>
    <row r="55" spans="1:35">
      <c r="A55" s="642" t="s">
        <v>818</v>
      </c>
      <c r="B55" s="1952" t="s">
        <v>779</v>
      </c>
      <c r="C55" s="1952"/>
      <c r="D55" s="1952"/>
      <c r="F55" s="348"/>
      <c r="G55" s="348" t="s">
        <v>780</v>
      </c>
      <c r="H55" s="582"/>
    </row>
    <row r="56" spans="1:35">
      <c r="A56" s="641" t="s">
        <v>819</v>
      </c>
      <c r="B56" s="641"/>
      <c r="C56" s="641"/>
      <c r="E56" s="348" t="s">
        <v>819</v>
      </c>
      <c r="F56" s="348"/>
      <c r="G56" s="256"/>
      <c r="H56" s="348" t="s">
        <v>820</v>
      </c>
      <c r="I56" s="349"/>
    </row>
    <row r="57" spans="1:35">
      <c r="A57" s="349" t="s">
        <v>821</v>
      </c>
      <c r="B57" s="641"/>
      <c r="C57" s="641"/>
      <c r="E57" s="348" t="s">
        <v>821</v>
      </c>
      <c r="F57" s="348"/>
      <c r="G57" s="256"/>
      <c r="H57" s="348" t="s">
        <v>2566</v>
      </c>
      <c r="I57" s="349"/>
    </row>
  </sheetData>
  <mergeCells count="1034">
    <mergeCell ref="A53:D53"/>
    <mergeCell ref="B55:D55"/>
    <mergeCell ref="R10:AC10"/>
    <mergeCell ref="AD10:AI10"/>
    <mergeCell ref="G10:Q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75" right="0.23622047244094491" top="0.42708333333333331" bottom="0.27559055118110237" header="0.31496062992125984" footer="0.31496062992125984"/>
  <pageSetup paperSize="9" orientation="landscape" horizontalDpi="4294967293" verticalDpi="36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55"/>
  <sheetViews>
    <sheetView view="pageLayout" zoomScaleNormal="110" workbookViewId="0">
      <selection sqref="A1:XFD1"/>
    </sheetView>
  </sheetViews>
  <sheetFormatPr defaultRowHeight="17.25"/>
  <cols>
    <col min="1" max="1" width="35.25" style="256" customWidth="1"/>
    <col min="2" max="3" width="17.5" style="256" hidden="1" customWidth="1"/>
    <col min="4" max="4" width="14" style="256" customWidth="1"/>
    <col min="5" max="5" width="13.75" style="256" customWidth="1"/>
    <col min="6" max="6" width="11" style="641" customWidth="1"/>
    <col min="7" max="7" width="8" style="641" customWidth="1"/>
    <col min="8" max="8" width="4.125" style="641" customWidth="1"/>
    <col min="9" max="9" width="4.125" style="256" customWidth="1"/>
    <col min="10" max="10" width="4.375" style="256" customWidth="1"/>
    <col min="11" max="11" width="6.625" style="256" customWidth="1"/>
    <col min="12" max="12" width="3.875" style="256" customWidth="1"/>
    <col min="13" max="13" width="3.75" style="256" customWidth="1"/>
    <col min="14" max="14" width="7" style="256" customWidth="1"/>
    <col min="15" max="15" width="5" style="256" customWidth="1"/>
    <col min="16" max="16" width="6.625" style="256" customWidth="1"/>
    <col min="17" max="17" width="6.37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>
      <c r="A7" s="929" t="s">
        <v>9</v>
      </c>
      <c r="C7" s="238"/>
      <c r="D7" s="238" t="s">
        <v>2964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>
      <c r="A8" s="927" t="s">
        <v>11</v>
      </c>
      <c r="C8" s="1001"/>
      <c r="D8" s="1001" t="s">
        <v>2965</v>
      </c>
      <c r="E8" s="1001"/>
      <c r="F8" s="1001"/>
      <c r="G8" s="1001"/>
      <c r="H8" s="1001"/>
      <c r="AD8" s="549"/>
      <c r="AE8" s="549"/>
      <c r="AF8" s="549"/>
      <c r="AG8" s="549"/>
      <c r="AH8" s="549"/>
      <c r="AI8" s="549"/>
    </row>
    <row r="9" spans="1:16384" s="1311" customFormat="1" ht="16.5" customHeight="1">
      <c r="A9" s="2077" t="s">
        <v>12</v>
      </c>
      <c r="B9" s="2084" t="s">
        <v>2557</v>
      </c>
      <c r="C9" s="2084"/>
      <c r="D9" s="2080" t="s">
        <v>14</v>
      </c>
      <c r="E9" s="2082" t="s">
        <v>15</v>
      </c>
      <c r="F9" s="2082" t="s">
        <v>16</v>
      </c>
      <c r="G9" s="2006" t="s">
        <v>959</v>
      </c>
      <c r="H9" s="2007"/>
      <c r="I9" s="2007"/>
      <c r="J9" s="2007"/>
      <c r="K9" s="2007"/>
      <c r="L9" s="2007"/>
      <c r="M9" s="2007"/>
      <c r="N9" s="2007"/>
      <c r="O9" s="2007"/>
      <c r="P9" s="2007"/>
      <c r="Q9" s="2008"/>
      <c r="R9" s="1960" t="s">
        <v>3361</v>
      </c>
      <c r="S9" s="1960"/>
      <c r="T9" s="1960"/>
      <c r="U9" s="1960"/>
      <c r="V9" s="1960"/>
      <c r="W9" s="1960"/>
      <c r="X9" s="1960"/>
      <c r="Y9" s="1960"/>
      <c r="Z9" s="1960"/>
      <c r="AA9" s="1960"/>
      <c r="AB9" s="1960"/>
      <c r="AC9" s="1960"/>
      <c r="AD9" s="1936" t="s">
        <v>1934</v>
      </c>
      <c r="AE9" s="1936"/>
      <c r="AF9" s="1936"/>
      <c r="AG9" s="1936"/>
      <c r="AH9" s="1936"/>
      <c r="AI9" s="1936"/>
      <c r="AJ9" s="567"/>
      <c r="AK9" s="567"/>
      <c r="AL9" s="567"/>
      <c r="AM9" s="567"/>
      <c r="AN9" s="567"/>
      <c r="AO9" s="567"/>
      <c r="AP9" s="567"/>
      <c r="AQ9" s="567"/>
      <c r="AR9" s="567"/>
      <c r="AS9" s="567"/>
      <c r="AT9" s="567"/>
      <c r="AU9" s="567"/>
      <c r="AV9" s="567"/>
      <c r="AW9" s="567"/>
    </row>
    <row r="10" spans="1:16384" s="1311" customFormat="1" ht="16.5" customHeight="1">
      <c r="A10" s="2078"/>
      <c r="B10" s="1315" t="s">
        <v>2558</v>
      </c>
      <c r="C10" s="1315" t="s">
        <v>2105</v>
      </c>
      <c r="D10" s="2081"/>
      <c r="E10" s="2082"/>
      <c r="F10" s="2082"/>
      <c r="G10" s="56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564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  <c r="AJ10" s="567"/>
      <c r="AK10" s="567"/>
      <c r="AL10" s="567"/>
      <c r="AM10" s="567"/>
      <c r="AN10" s="567"/>
      <c r="AO10" s="567"/>
      <c r="AP10" s="567"/>
      <c r="AQ10" s="567"/>
      <c r="AR10" s="567"/>
      <c r="AS10" s="567"/>
      <c r="AT10" s="567"/>
      <c r="AU10" s="567"/>
      <c r="AV10" s="567"/>
      <c r="AW10" s="567"/>
    </row>
    <row r="11" spans="1:16384">
      <c r="A11" s="260" t="s">
        <v>2966</v>
      </c>
      <c r="B11" s="344"/>
      <c r="C11" s="344"/>
      <c r="D11" s="345">
        <v>20729</v>
      </c>
      <c r="E11" s="344" t="s">
        <v>788</v>
      </c>
      <c r="F11" s="344" t="s">
        <v>2967</v>
      </c>
      <c r="G11" s="154"/>
      <c r="H11" s="344"/>
      <c r="I11" s="154">
        <v>0</v>
      </c>
      <c r="J11" s="154"/>
      <c r="K11" s="154"/>
      <c r="L11" s="154"/>
      <c r="M11" s="154"/>
      <c r="N11" s="154"/>
      <c r="O11" s="154"/>
      <c r="P11" s="154"/>
      <c r="Q11" s="154">
        <f>SUM(G11:P11)</f>
        <v>0</v>
      </c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905"/>
      <c r="AE11" s="905"/>
      <c r="AF11" s="905"/>
      <c r="AG11" s="905"/>
      <c r="AH11" s="905"/>
      <c r="AI11" s="905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</row>
    <row r="12" spans="1:16384">
      <c r="A12" s="258" t="s">
        <v>2968</v>
      </c>
      <c r="B12" s="344"/>
      <c r="C12" s="344"/>
      <c r="D12" s="345">
        <v>20729</v>
      </c>
      <c r="E12" s="154"/>
      <c r="F12" s="344" t="s">
        <v>2967</v>
      </c>
      <c r="G12" s="154"/>
      <c r="H12" s="344"/>
      <c r="I12" s="154"/>
      <c r="J12" s="154"/>
      <c r="K12" s="154"/>
      <c r="L12" s="154"/>
      <c r="M12" s="154"/>
      <c r="N12" s="154"/>
      <c r="O12" s="154"/>
      <c r="P12" s="154"/>
      <c r="Q12" s="154">
        <f t="shared" ref="Q12:Q50" si="0"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</row>
    <row r="13" spans="1:16384">
      <c r="A13" s="258" t="s">
        <v>2969</v>
      </c>
      <c r="B13" s="344"/>
      <c r="C13" s="344"/>
      <c r="D13" s="345"/>
      <c r="E13" s="154"/>
      <c r="F13" s="613" t="s">
        <v>234</v>
      </c>
      <c r="G13" s="154"/>
      <c r="H13" s="613"/>
      <c r="I13" s="154"/>
      <c r="J13" s="154"/>
      <c r="K13" s="154"/>
      <c r="L13" s="154"/>
      <c r="M13" s="154"/>
      <c r="N13" s="154"/>
      <c r="O13" s="154"/>
      <c r="P13" s="154"/>
      <c r="Q13" s="154">
        <f t="shared" si="0"/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</row>
    <row r="14" spans="1:16384">
      <c r="A14" s="939" t="s">
        <v>2970</v>
      </c>
      <c r="B14" s="344"/>
      <c r="C14" s="344"/>
      <c r="D14" s="345"/>
      <c r="E14" s="154"/>
      <c r="F14" s="613" t="s">
        <v>2971</v>
      </c>
      <c r="G14" s="154"/>
      <c r="H14" s="613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</row>
    <row r="15" spans="1:16384">
      <c r="A15" s="939" t="s">
        <v>2972</v>
      </c>
      <c r="B15" s="344"/>
      <c r="C15" s="344"/>
      <c r="D15" s="345"/>
      <c r="E15" s="154"/>
      <c r="F15" s="613"/>
      <c r="G15" s="154"/>
      <c r="H15" s="613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</row>
    <row r="16" spans="1:16384">
      <c r="A16" s="258" t="s">
        <v>2973</v>
      </c>
      <c r="B16" s="154"/>
      <c r="C16" s="154"/>
      <c r="D16" s="344" t="s">
        <v>2909</v>
      </c>
      <c r="E16" s="154"/>
      <c r="F16" s="344"/>
      <c r="G16" s="154"/>
      <c r="H16" s="344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</row>
    <row r="17" spans="1:49">
      <c r="A17" s="154" t="s">
        <v>2974</v>
      </c>
      <c r="B17" s="154"/>
      <c r="C17" s="154"/>
      <c r="D17" s="344" t="s">
        <v>2975</v>
      </c>
      <c r="E17" s="154" t="s">
        <v>2976</v>
      </c>
      <c r="F17" s="344" t="s">
        <v>2977</v>
      </c>
      <c r="G17" s="15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</row>
    <row r="18" spans="1:49">
      <c r="A18" s="154" t="s">
        <v>2978</v>
      </c>
      <c r="B18" s="344" t="s">
        <v>2979</v>
      </c>
      <c r="C18" s="154"/>
      <c r="D18" s="344"/>
      <c r="E18" s="154" t="s">
        <v>3737</v>
      </c>
      <c r="F18" s="344"/>
      <c r="G18" s="154"/>
      <c r="H18" s="344"/>
      <c r="I18" s="154"/>
      <c r="J18" s="154"/>
      <c r="K18" s="154"/>
      <c r="L18" s="154"/>
      <c r="M18" s="154"/>
      <c r="N18" s="154">
        <f>50*100*3</f>
        <v>15000</v>
      </c>
      <c r="O18" s="154"/>
      <c r="P18" s="154"/>
      <c r="Q18" s="154">
        <f t="shared" si="0"/>
        <v>15000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</row>
    <row r="19" spans="1:49">
      <c r="A19" s="210" t="s">
        <v>2980</v>
      </c>
      <c r="B19" s="1298" t="s">
        <v>2953</v>
      </c>
      <c r="C19" s="154"/>
      <c r="D19" s="613" t="s">
        <v>2954</v>
      </c>
      <c r="E19" s="154"/>
      <c r="F19" s="344"/>
      <c r="H19" s="34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</row>
    <row r="20" spans="1:49">
      <c r="A20" s="210" t="s">
        <v>2981</v>
      </c>
      <c r="B20" s="1298"/>
      <c r="C20" s="1298"/>
      <c r="D20" s="620" t="s">
        <v>2868</v>
      </c>
      <c r="E20" s="154"/>
      <c r="F20" s="613" t="s">
        <v>2873</v>
      </c>
      <c r="G20" s="154"/>
      <c r="H20" s="613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</row>
    <row r="21" spans="1:49">
      <c r="A21" s="154" t="s">
        <v>2982</v>
      </c>
      <c r="B21" s="154"/>
      <c r="C21" s="154"/>
      <c r="D21" s="154"/>
      <c r="E21" s="154"/>
      <c r="F21" s="613" t="s">
        <v>234</v>
      </c>
      <c r="G21" s="154"/>
      <c r="H21" s="613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</row>
    <row r="22" spans="1:49">
      <c r="A22" s="154" t="s">
        <v>2983</v>
      </c>
      <c r="B22" s="154"/>
      <c r="C22" s="154"/>
      <c r="D22" s="154"/>
      <c r="E22" s="154"/>
      <c r="F22" s="613" t="s">
        <v>2971</v>
      </c>
      <c r="G22" s="154"/>
      <c r="H22" s="613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</row>
    <row r="23" spans="1:49">
      <c r="A23" s="154" t="s">
        <v>2984</v>
      </c>
      <c r="B23" s="154"/>
      <c r="C23" s="154"/>
      <c r="D23" s="154"/>
      <c r="E23" s="154"/>
      <c r="F23" s="613"/>
      <c r="G23" s="154"/>
      <c r="H23" s="613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</row>
    <row r="24" spans="1:49">
      <c r="A24" s="154" t="s">
        <v>2985</v>
      </c>
      <c r="B24" s="154"/>
      <c r="C24" s="154"/>
      <c r="D24" s="154"/>
      <c r="E24" s="154"/>
      <c r="F24" s="613"/>
      <c r="G24" s="154"/>
      <c r="H24" s="613"/>
      <c r="I24" s="154"/>
      <c r="J24" s="154"/>
      <c r="K24" s="154"/>
      <c r="L24" s="154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</row>
    <row r="25" spans="1:49">
      <c r="A25" s="210" t="s">
        <v>2986</v>
      </c>
      <c r="B25" s="1298"/>
      <c r="C25" s="1298"/>
      <c r="D25" s="620">
        <v>20760</v>
      </c>
      <c r="E25" s="210"/>
      <c r="F25" s="613" t="s">
        <v>2977</v>
      </c>
      <c r="G25" s="154"/>
      <c r="H25" s="613"/>
      <c r="I25" s="154"/>
      <c r="J25" s="154"/>
      <c r="K25" s="154"/>
      <c r="L25" s="154"/>
      <c r="M25" s="154"/>
      <c r="N25" s="154"/>
      <c r="O25" s="154"/>
      <c r="P25" s="154"/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</row>
    <row r="26" spans="1:49">
      <c r="A26" s="210" t="s">
        <v>2987</v>
      </c>
      <c r="B26" s="1298"/>
      <c r="C26" s="1298"/>
      <c r="D26" s="613"/>
      <c r="E26" s="210"/>
      <c r="F26" s="613"/>
      <c r="G26" s="154"/>
      <c r="H26" s="613"/>
      <c r="I26" s="154"/>
      <c r="J26" s="154"/>
      <c r="K26" s="154"/>
      <c r="L26" s="154"/>
      <c r="M26" s="154"/>
      <c r="N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</row>
    <row r="27" spans="1:49">
      <c r="A27" s="210" t="s">
        <v>2988</v>
      </c>
      <c r="B27" s="1298"/>
      <c r="C27" s="1298"/>
      <c r="D27" s="613"/>
      <c r="E27" s="210"/>
      <c r="F27" s="613"/>
      <c r="G27" s="154"/>
      <c r="H27" s="613"/>
      <c r="I27" s="154"/>
      <c r="J27" s="154"/>
      <c r="K27" s="154"/>
      <c r="L27" s="154"/>
      <c r="M27" s="154"/>
      <c r="N27" s="154"/>
      <c r="O27" s="154"/>
      <c r="P27" s="154"/>
      <c r="Q27" s="15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</row>
    <row r="28" spans="1:49">
      <c r="A28" s="210" t="s">
        <v>2989</v>
      </c>
      <c r="B28" s="1298"/>
      <c r="C28" s="1298"/>
      <c r="D28" s="613"/>
      <c r="E28" s="210"/>
      <c r="F28" s="613"/>
      <c r="G28" s="154"/>
      <c r="H28" s="613"/>
      <c r="I28" s="154"/>
      <c r="J28" s="154"/>
      <c r="K28" s="154"/>
      <c r="L28" s="154"/>
      <c r="M28" s="154"/>
      <c r="N28" s="154"/>
      <c r="O28" s="154"/>
      <c r="P28" s="154"/>
      <c r="Q28" s="154">
        <f t="shared" si="0"/>
        <v>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</row>
    <row r="29" spans="1:49">
      <c r="A29" s="210"/>
      <c r="B29" s="1298"/>
      <c r="C29" s="1298"/>
      <c r="D29" s="613"/>
      <c r="E29" s="210"/>
      <c r="F29" s="613"/>
      <c r="G29" s="154"/>
      <c r="H29" s="613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</row>
    <row r="30" spans="1:49">
      <c r="A30" s="210"/>
      <c r="B30" s="1298"/>
      <c r="C30" s="1298"/>
      <c r="D30" s="613"/>
      <c r="E30" s="210"/>
      <c r="F30" s="613"/>
      <c r="G30" s="154"/>
      <c r="H30" s="613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</row>
    <row r="31" spans="1:49">
      <c r="A31" s="210" t="s">
        <v>2990</v>
      </c>
      <c r="B31" s="1298"/>
      <c r="C31" s="1298"/>
      <c r="D31" s="620">
        <v>20880</v>
      </c>
      <c r="E31" s="210"/>
      <c r="F31" s="613" t="s">
        <v>2977</v>
      </c>
      <c r="G31" s="154"/>
      <c r="H31" s="613"/>
      <c r="I31" s="154"/>
      <c r="J31" s="154"/>
      <c r="K31" s="154"/>
      <c r="L31" s="154"/>
      <c r="M31" s="154"/>
      <c r="N31" s="154"/>
      <c r="O31" s="154"/>
      <c r="P31" s="154"/>
      <c r="Q31" s="15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</row>
    <row r="32" spans="1:49">
      <c r="A32" s="618" t="s">
        <v>2991</v>
      </c>
      <c r="B32" s="1298"/>
      <c r="C32" s="1298"/>
      <c r="D32" s="613"/>
      <c r="E32" s="210"/>
      <c r="F32" s="613" t="s">
        <v>2992</v>
      </c>
      <c r="G32" s="154"/>
      <c r="H32" s="613"/>
      <c r="I32" s="154"/>
      <c r="J32" s="154"/>
      <c r="K32" s="154"/>
      <c r="L32" s="154"/>
      <c r="M32" s="154"/>
      <c r="N32" s="154"/>
      <c r="O32" s="154"/>
      <c r="P32" s="154"/>
      <c r="Q32" s="154">
        <f t="shared" si="0"/>
        <v>0</v>
      </c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</row>
    <row r="33" spans="1:49">
      <c r="A33" s="1064" t="s">
        <v>2993</v>
      </c>
      <c r="B33" s="1298"/>
      <c r="C33" s="1298"/>
      <c r="D33" s="613"/>
      <c r="E33" s="210"/>
      <c r="F33" s="613" t="s">
        <v>234</v>
      </c>
      <c r="G33" s="154"/>
      <c r="H33" s="613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</row>
    <row r="34" spans="1:49">
      <c r="A34" s="210" t="s">
        <v>2994</v>
      </c>
      <c r="B34" s="1298"/>
      <c r="C34" s="1298"/>
      <c r="D34" s="613"/>
      <c r="E34" s="210"/>
      <c r="F34" s="613" t="s">
        <v>2971</v>
      </c>
      <c r="G34" s="154"/>
      <c r="H34" s="613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</row>
    <row r="35" spans="1:49">
      <c r="A35" s="210" t="s">
        <v>2995</v>
      </c>
      <c r="B35" s="1298"/>
      <c r="C35" s="1298"/>
      <c r="D35" s="613"/>
      <c r="E35" s="210"/>
      <c r="F35" s="613"/>
      <c r="G35" s="154"/>
      <c r="H35" s="613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</row>
    <row r="36" spans="1:49">
      <c r="A36" s="210" t="s">
        <v>2996</v>
      </c>
      <c r="B36" s="1298"/>
      <c r="C36" s="1298"/>
      <c r="D36" s="154"/>
      <c r="E36" s="154"/>
      <c r="F36" s="613"/>
      <c r="G36" s="154"/>
      <c r="H36" s="613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1"/>
      <c r="AE36" s="571"/>
      <c r="AF36" s="571"/>
      <c r="AG36" s="571"/>
      <c r="AH36" s="571">
        <f>SUM(AH15:AH35)</f>
        <v>0</v>
      </c>
      <c r="AI36" s="571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</row>
    <row r="37" spans="1:49">
      <c r="A37" s="210" t="s">
        <v>2988</v>
      </c>
      <c r="B37" s="1298"/>
      <c r="C37" s="1298"/>
      <c r="D37" s="154"/>
      <c r="E37" s="154"/>
      <c r="F37" s="613"/>
      <c r="G37" s="154"/>
      <c r="H37" s="613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573"/>
      <c r="AE37" s="573"/>
      <c r="AF37" s="573"/>
      <c r="AG37" s="573"/>
      <c r="AH37" s="573"/>
      <c r="AI37" s="573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</row>
    <row r="38" spans="1:49">
      <c r="A38" s="210" t="s">
        <v>2997</v>
      </c>
      <c r="B38" s="1298"/>
      <c r="C38" s="1298" t="s">
        <v>2998</v>
      </c>
      <c r="D38" s="620">
        <v>20941</v>
      </c>
      <c r="E38" s="154" t="s">
        <v>2999</v>
      </c>
      <c r="F38" s="613" t="s">
        <v>234</v>
      </c>
      <c r="G38" s="154"/>
      <c r="H38" s="613"/>
      <c r="I38" s="154"/>
      <c r="J38" s="154"/>
      <c r="K38" s="154"/>
      <c r="L38" s="154"/>
      <c r="M38" s="154"/>
      <c r="N38" s="154"/>
      <c r="O38" s="154"/>
      <c r="P38" s="154"/>
      <c r="Q38" s="154">
        <f t="shared" si="0"/>
        <v>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</row>
    <row r="39" spans="1:49">
      <c r="A39" s="939"/>
      <c r="B39" s="1298"/>
      <c r="C39" s="344" t="s">
        <v>3000</v>
      </c>
      <c r="D39" s="154"/>
      <c r="E39" s="154" t="s">
        <v>3001</v>
      </c>
      <c r="F39" s="613" t="s">
        <v>2971</v>
      </c>
      <c r="H39" s="613"/>
      <c r="I39" s="154"/>
      <c r="J39" s="154"/>
      <c r="K39" s="154"/>
      <c r="L39" s="154"/>
      <c r="M39" s="154"/>
      <c r="N39" s="154">
        <v>6250</v>
      </c>
      <c r="O39" s="154"/>
      <c r="P39" s="154"/>
      <c r="Q39" s="154">
        <f t="shared" ref="Q39:Q44" si="1">SUM(H39:P39)</f>
        <v>6250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</row>
    <row r="40" spans="1:49">
      <c r="A40" s="260" t="s">
        <v>3002</v>
      </c>
      <c r="B40" s="154"/>
      <c r="C40" s="344"/>
      <c r="D40" s="344" t="s">
        <v>2166</v>
      </c>
      <c r="E40" s="154"/>
      <c r="F40" s="613"/>
      <c r="H40" s="613"/>
      <c r="I40" s="154"/>
      <c r="J40" s="154"/>
      <c r="K40" s="154"/>
      <c r="L40" s="154"/>
      <c r="M40" s="154"/>
      <c r="N40" s="154"/>
      <c r="O40" s="154"/>
      <c r="P40" s="154"/>
      <c r="Q40" s="154">
        <f t="shared" si="1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</row>
    <row r="41" spans="1:49">
      <c r="A41" s="154" t="s">
        <v>3003</v>
      </c>
      <c r="B41" s="344" t="s">
        <v>3004</v>
      </c>
      <c r="C41" s="344" t="s">
        <v>3005</v>
      </c>
      <c r="D41" s="345">
        <v>21002</v>
      </c>
      <c r="E41" s="154" t="s">
        <v>2887</v>
      </c>
      <c r="F41" s="613"/>
      <c r="H41" s="613"/>
      <c r="I41" s="154"/>
      <c r="J41" s="154"/>
      <c r="K41" s="154"/>
      <c r="L41" s="154"/>
      <c r="M41" s="154"/>
      <c r="N41" s="154"/>
      <c r="O41" s="154"/>
      <c r="P41" s="154"/>
      <c r="Q41" s="154">
        <f t="shared" si="1"/>
        <v>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78"/>
      <c r="AE41" s="78"/>
      <c r="AF41" s="78"/>
      <c r="AG41" s="78"/>
      <c r="AH41" s="78"/>
      <c r="AI41" s="78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</row>
    <row r="42" spans="1:49">
      <c r="A42" s="154"/>
      <c r="B42" s="344" t="s">
        <v>3006</v>
      </c>
      <c r="C42" s="154"/>
      <c r="D42" s="154"/>
      <c r="E42" s="154" t="s">
        <v>3007</v>
      </c>
      <c r="F42" s="613"/>
      <c r="H42" s="613"/>
      <c r="I42" s="154"/>
      <c r="J42" s="154"/>
      <c r="K42" s="154"/>
      <c r="L42" s="154"/>
      <c r="M42" s="154"/>
      <c r="N42" s="154"/>
      <c r="O42" s="154"/>
      <c r="P42" s="154"/>
      <c r="Q42" s="154">
        <f t="shared" si="1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</row>
    <row r="43" spans="1:49">
      <c r="A43" s="154"/>
      <c r="B43" s="154"/>
      <c r="C43" s="154"/>
      <c r="D43" s="154"/>
      <c r="E43" s="154" t="s">
        <v>3008</v>
      </c>
      <c r="F43" s="613"/>
      <c r="H43" s="613"/>
      <c r="I43" s="154"/>
      <c r="J43" s="154"/>
      <c r="K43" s="154"/>
      <c r="L43" s="154"/>
      <c r="M43" s="154"/>
      <c r="N43" s="154">
        <v>40000</v>
      </c>
      <c r="O43" s="154"/>
      <c r="P43" s="154"/>
      <c r="Q43" s="154">
        <f t="shared" si="1"/>
        <v>40000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</row>
    <row r="44" spans="1:49">
      <c r="A44" s="154"/>
      <c r="B44" s="154"/>
      <c r="C44" s="154"/>
      <c r="D44" s="154"/>
      <c r="E44" s="154" t="s">
        <v>3009</v>
      </c>
      <c r="F44" s="613"/>
      <c r="H44" s="613"/>
      <c r="I44" s="154"/>
      <c r="J44" s="154"/>
      <c r="K44" s="154"/>
      <c r="L44" s="154"/>
      <c r="M44" s="154"/>
      <c r="N44" s="154">
        <v>5000</v>
      </c>
      <c r="O44" s="154"/>
      <c r="P44" s="154"/>
      <c r="Q44" s="154">
        <f t="shared" si="1"/>
        <v>5000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</row>
    <row r="45" spans="1:49">
      <c r="A45" s="154"/>
      <c r="B45" s="154"/>
      <c r="C45" s="154"/>
      <c r="D45" s="154"/>
      <c r="E45" s="154" t="s">
        <v>3010</v>
      </c>
      <c r="F45" s="1413" t="s">
        <v>3011</v>
      </c>
      <c r="G45" s="154"/>
      <c r="H45" s="1413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</row>
    <row r="46" spans="1:49">
      <c r="A46" s="154"/>
      <c r="B46" s="154"/>
      <c r="C46" s="154"/>
      <c r="D46" s="154"/>
      <c r="E46" s="154" t="s">
        <v>3012</v>
      </c>
      <c r="F46" s="1363"/>
      <c r="G46" s="154"/>
      <c r="H46" s="1363"/>
      <c r="I46" s="154"/>
      <c r="J46" s="154"/>
      <c r="K46" s="154"/>
      <c r="L46" s="154"/>
      <c r="M46" s="154"/>
      <c r="N46" s="154"/>
      <c r="O46" s="154"/>
      <c r="P46" s="154">
        <f>15000*3*2</f>
        <v>90000</v>
      </c>
      <c r="Q46" s="154">
        <f t="shared" si="0"/>
        <v>90000</v>
      </c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</row>
    <row r="47" spans="1:49">
      <c r="A47" s="154"/>
      <c r="B47" s="154"/>
      <c r="C47" s="154"/>
      <c r="D47" s="154"/>
      <c r="E47" s="154"/>
      <c r="F47" s="1363"/>
      <c r="G47" s="154"/>
      <c r="H47" s="1363"/>
      <c r="I47" s="154"/>
      <c r="J47" s="154"/>
      <c r="K47" s="154"/>
      <c r="L47" s="154"/>
      <c r="M47" s="154"/>
      <c r="N47" s="154"/>
      <c r="O47" s="154"/>
      <c r="P47" s="154"/>
      <c r="Q47" s="154">
        <f t="shared" si="0"/>
        <v>0</v>
      </c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</row>
    <row r="48" spans="1:49">
      <c r="A48" s="154"/>
      <c r="B48" s="154"/>
      <c r="C48" s="154"/>
      <c r="D48" s="154"/>
      <c r="E48" s="154"/>
      <c r="F48" s="1363"/>
      <c r="G48" s="154"/>
      <c r="H48" s="1363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</row>
    <row r="49" spans="1:49">
      <c r="A49" s="154"/>
      <c r="B49" s="154"/>
      <c r="C49" s="154"/>
      <c r="D49" s="154"/>
      <c r="E49" s="154"/>
      <c r="F49" s="1363"/>
      <c r="G49" s="154"/>
      <c r="H49" s="1363"/>
      <c r="I49" s="154"/>
      <c r="J49" s="154"/>
      <c r="K49" s="154"/>
      <c r="L49" s="154"/>
      <c r="M49" s="154"/>
      <c r="N49" s="154"/>
      <c r="O49" s="154"/>
      <c r="P49" s="154"/>
      <c r="Q49" s="154">
        <f t="shared" si="0"/>
        <v>0</v>
      </c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</row>
    <row r="50" spans="1:49">
      <c r="A50" s="154"/>
      <c r="B50" s="154"/>
      <c r="C50" s="154"/>
      <c r="D50" s="154"/>
      <c r="E50" s="154"/>
      <c r="F50" s="1363"/>
      <c r="G50" s="154"/>
      <c r="H50" s="1363"/>
      <c r="I50" s="154"/>
      <c r="J50" s="154"/>
      <c r="K50" s="154"/>
      <c r="L50" s="154"/>
      <c r="M50" s="154"/>
      <c r="N50" s="154"/>
      <c r="O50" s="154"/>
      <c r="P50" s="154"/>
      <c r="Q50" s="154">
        <f t="shared" si="0"/>
        <v>0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</row>
    <row r="51" spans="1:49">
      <c r="A51" s="1408" t="s">
        <v>376</v>
      </c>
      <c r="B51" s="1410"/>
      <c r="C51" s="1410"/>
      <c r="D51" s="1410"/>
      <c r="E51" s="154">
        <f>Q51</f>
        <v>156250</v>
      </c>
      <c r="F51" s="1414"/>
      <c r="G51" s="154">
        <f>SUM(G11:G50)</f>
        <v>0</v>
      </c>
      <c r="H51" s="154">
        <f t="shared" ref="H51:Q51" si="2">SUM(H11:H50)</f>
        <v>0</v>
      </c>
      <c r="I51" s="154">
        <f t="shared" si="2"/>
        <v>0</v>
      </c>
      <c r="J51" s="154">
        <f t="shared" si="2"/>
        <v>0</v>
      </c>
      <c r="K51" s="154">
        <f t="shared" si="2"/>
        <v>0</v>
      </c>
      <c r="L51" s="154">
        <f t="shared" si="2"/>
        <v>0</v>
      </c>
      <c r="M51" s="154">
        <f t="shared" si="2"/>
        <v>0</v>
      </c>
      <c r="N51" s="154">
        <f t="shared" si="2"/>
        <v>66250</v>
      </c>
      <c r="O51" s="154">
        <f t="shared" si="2"/>
        <v>0</v>
      </c>
      <c r="P51" s="154">
        <f t="shared" si="2"/>
        <v>90000</v>
      </c>
      <c r="Q51" s="154">
        <f t="shared" si="2"/>
        <v>156250</v>
      </c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</row>
    <row r="52" spans="1:49" s="254" customFormat="1">
      <c r="A52" s="1307"/>
      <c r="B52" s="63"/>
      <c r="C52" s="63"/>
      <c r="D52" s="63"/>
      <c r="E52" s="63"/>
      <c r="F52" s="1307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380"/>
      <c r="AE52" s="380"/>
      <c r="AF52" s="380"/>
      <c r="AG52" s="380"/>
      <c r="AH52" s="380"/>
      <c r="AI52" s="380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</row>
    <row r="53" spans="1:49">
      <c r="A53" s="642" t="s">
        <v>818</v>
      </c>
      <c r="B53" s="1952" t="s">
        <v>779</v>
      </c>
      <c r="C53" s="1952"/>
      <c r="D53" s="1952"/>
      <c r="F53" s="348"/>
      <c r="G53" s="348" t="s">
        <v>780</v>
      </c>
      <c r="H53" s="582"/>
    </row>
    <row r="54" spans="1:49">
      <c r="A54" s="641" t="s">
        <v>819</v>
      </c>
      <c r="B54" s="641"/>
      <c r="C54" s="641"/>
      <c r="E54" s="348" t="s">
        <v>819</v>
      </c>
      <c r="F54" s="348"/>
      <c r="G54" s="256"/>
      <c r="H54" s="348" t="s">
        <v>820</v>
      </c>
      <c r="I54" s="349"/>
    </row>
    <row r="55" spans="1:49">
      <c r="A55" s="349" t="s">
        <v>821</v>
      </c>
      <c r="B55" s="641"/>
      <c r="C55" s="641"/>
      <c r="E55" s="348" t="s">
        <v>821</v>
      </c>
      <c r="F55" s="348"/>
      <c r="G55" s="256"/>
      <c r="H55" s="348" t="s">
        <v>2566</v>
      </c>
      <c r="I55" s="349"/>
    </row>
  </sheetData>
  <mergeCells count="1033">
    <mergeCell ref="B53:D53"/>
    <mergeCell ref="R9:AC9"/>
    <mergeCell ref="AD9:AI9"/>
    <mergeCell ref="G9:Q9"/>
    <mergeCell ref="A9:A10"/>
    <mergeCell ref="B9:C9"/>
    <mergeCell ref="D9:D10"/>
    <mergeCell ref="E9:E10"/>
    <mergeCell ref="F9:F10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71875" right="0.23622047244094491" top="0.46875" bottom="0.42708333333333331" header="0.31496062992125984" footer="0.31496062992125984"/>
  <pageSetup paperSize="9" orientation="landscape" horizontalDpi="4294967293" verticalDpi="36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42"/>
  <sheetViews>
    <sheetView view="pageLayout" zoomScaleNormal="110" workbookViewId="0">
      <selection sqref="A1:XFD1"/>
    </sheetView>
  </sheetViews>
  <sheetFormatPr defaultRowHeight="17.25"/>
  <cols>
    <col min="1" max="1" width="34.25" style="256" customWidth="1"/>
    <col min="2" max="3" width="30.75" style="256" hidden="1" customWidth="1"/>
    <col min="4" max="4" width="12.875" style="256" customWidth="1"/>
    <col min="5" max="5" width="17.75" style="256" customWidth="1"/>
    <col min="6" max="7" width="7.375" style="641" customWidth="1"/>
    <col min="8" max="8" width="4.125" style="641" customWidth="1"/>
    <col min="9" max="9" width="4.5" style="256" customWidth="1"/>
    <col min="10" max="10" width="4.25" style="256" customWidth="1"/>
    <col min="11" max="11" width="4.875" style="256" customWidth="1"/>
    <col min="12" max="12" width="4.25" style="256" customWidth="1"/>
    <col min="13" max="13" width="3.375" style="256" customWidth="1"/>
    <col min="14" max="14" width="5.875" style="256" customWidth="1"/>
    <col min="15" max="15" width="5" style="256" customWidth="1"/>
    <col min="16" max="17" width="6.37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>
      <c r="A7" s="929" t="s">
        <v>9</v>
      </c>
      <c r="C7" s="238"/>
      <c r="D7" s="238" t="s">
        <v>2964</v>
      </c>
      <c r="E7" s="238"/>
      <c r="F7" s="238"/>
      <c r="G7" s="238"/>
      <c r="H7" s="238"/>
      <c r="P7" s="74">
        <v>26500</v>
      </c>
      <c r="AD7" s="549"/>
      <c r="AE7" s="549"/>
      <c r="AF7" s="549"/>
      <c r="AG7" s="549"/>
      <c r="AH7" s="549"/>
      <c r="AI7" s="549"/>
    </row>
    <row r="8" spans="1:16384">
      <c r="A8" s="927" t="s">
        <v>11</v>
      </c>
      <c r="C8" s="1001"/>
      <c r="D8" s="1001" t="s">
        <v>3013</v>
      </c>
      <c r="E8" s="1001"/>
      <c r="F8" s="1001"/>
      <c r="G8" s="1001"/>
      <c r="H8" s="1001"/>
      <c r="AD8" s="549"/>
      <c r="AE8" s="549"/>
      <c r="AF8" s="549"/>
      <c r="AG8" s="549"/>
      <c r="AH8" s="549"/>
      <c r="AI8" s="549"/>
    </row>
    <row r="9" spans="1:16384" s="1311" customFormat="1" ht="16.5" customHeight="1">
      <c r="A9" s="2077" t="s">
        <v>12</v>
      </c>
      <c r="B9" s="2084" t="s">
        <v>2557</v>
      </c>
      <c r="C9" s="2084"/>
      <c r="D9" s="2080" t="s">
        <v>14</v>
      </c>
      <c r="E9" s="2082" t="s">
        <v>15</v>
      </c>
      <c r="F9" s="2082" t="s">
        <v>16</v>
      </c>
      <c r="G9" s="869"/>
      <c r="H9" s="869"/>
      <c r="I9" s="470"/>
      <c r="J9" s="470"/>
      <c r="K9" s="470"/>
      <c r="L9" s="470" t="s">
        <v>959</v>
      </c>
      <c r="M9" s="470"/>
      <c r="N9" s="470"/>
      <c r="O9" s="470"/>
      <c r="P9" s="470"/>
      <c r="Q9" s="470"/>
      <c r="R9" s="1960" t="s">
        <v>3361</v>
      </c>
      <c r="S9" s="1960"/>
      <c r="T9" s="1960"/>
      <c r="U9" s="1960"/>
      <c r="V9" s="1960"/>
      <c r="W9" s="1960"/>
      <c r="X9" s="1960"/>
      <c r="Y9" s="1960"/>
      <c r="Z9" s="1960"/>
      <c r="AA9" s="1960"/>
      <c r="AB9" s="1960"/>
      <c r="AC9" s="1960"/>
      <c r="AD9" s="1936" t="s">
        <v>1934</v>
      </c>
      <c r="AE9" s="1936"/>
      <c r="AF9" s="1936"/>
      <c r="AG9" s="1936"/>
      <c r="AH9" s="1936"/>
      <c r="AI9" s="1936"/>
    </row>
    <row r="10" spans="1:16384" s="1311" customFormat="1" ht="16.5" customHeight="1">
      <c r="A10" s="2078"/>
      <c r="B10" s="1315" t="s">
        <v>2558</v>
      </c>
      <c r="C10" s="1315" t="s">
        <v>2105</v>
      </c>
      <c r="D10" s="2081"/>
      <c r="E10" s="2082"/>
      <c r="F10" s="2082"/>
      <c r="G10" s="563" t="s">
        <v>3567</v>
      </c>
      <c r="H10" s="151" t="s">
        <v>997</v>
      </c>
      <c r="I10" s="151" t="s">
        <v>3284</v>
      </c>
      <c r="J10" s="152" t="s">
        <v>998</v>
      </c>
      <c r="K10" s="152" t="s">
        <v>3285</v>
      </c>
      <c r="L10" s="152" t="s">
        <v>960</v>
      </c>
      <c r="M10" s="152" t="s">
        <v>961</v>
      </c>
      <c r="N10" s="152" t="s">
        <v>22</v>
      </c>
      <c r="O10" s="152" t="s">
        <v>501</v>
      </c>
      <c r="P10" s="153" t="s">
        <v>1933</v>
      </c>
      <c r="Q10" s="152" t="s">
        <v>872</v>
      </c>
      <c r="R10" s="564" t="s">
        <v>434</v>
      </c>
      <c r="S10" s="565" t="s">
        <v>437</v>
      </c>
      <c r="T10" s="565" t="s">
        <v>3358</v>
      </c>
      <c r="U10" s="566" t="s">
        <v>1249</v>
      </c>
      <c r="V10" s="566" t="s">
        <v>3359</v>
      </c>
      <c r="W10" s="566" t="s">
        <v>440</v>
      </c>
      <c r="X10" s="566" t="s">
        <v>447</v>
      </c>
      <c r="Y10" s="567" t="s">
        <v>449</v>
      </c>
      <c r="Z10" s="567" t="s">
        <v>442</v>
      </c>
      <c r="AA10" s="567" t="s">
        <v>443</v>
      </c>
      <c r="AB10" s="567" t="s">
        <v>428</v>
      </c>
      <c r="AC10" s="567" t="s">
        <v>3360</v>
      </c>
      <c r="AD10" s="566" t="s">
        <v>2560</v>
      </c>
      <c r="AE10" s="566" t="s">
        <v>2561</v>
      </c>
      <c r="AF10" s="566" t="s">
        <v>2562</v>
      </c>
      <c r="AG10" s="566" t="s">
        <v>2563</v>
      </c>
      <c r="AH10" s="564" t="s">
        <v>872</v>
      </c>
      <c r="AI10" s="565" t="s">
        <v>1935</v>
      </c>
    </row>
    <row r="11" spans="1:16384">
      <c r="A11" s="154" t="s">
        <v>3014</v>
      </c>
      <c r="B11" s="344"/>
      <c r="C11" s="344"/>
      <c r="D11" s="345">
        <v>20637</v>
      </c>
      <c r="E11" s="154" t="s">
        <v>3015</v>
      </c>
      <c r="F11" s="344"/>
      <c r="G11" s="344"/>
      <c r="H11" s="344"/>
      <c r="I11" s="154">
        <v>0</v>
      </c>
      <c r="J11" s="154"/>
      <c r="K11" s="154"/>
      <c r="L11" s="154"/>
      <c r="M11" s="154"/>
      <c r="N11" s="154"/>
      <c r="O11" s="154"/>
      <c r="P11" s="154"/>
      <c r="Q11" s="154">
        <f>SUM(I11:P11)</f>
        <v>0</v>
      </c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905"/>
      <c r="AE11" s="905"/>
      <c r="AF11" s="905"/>
      <c r="AG11" s="905"/>
      <c r="AH11" s="905"/>
      <c r="AI11" s="905"/>
    </row>
    <row r="12" spans="1:16384">
      <c r="A12" s="154" t="s">
        <v>3016</v>
      </c>
      <c r="B12" s="344"/>
      <c r="C12" s="344"/>
      <c r="D12" s="346"/>
      <c r="E12" s="939" t="s">
        <v>3738</v>
      </c>
      <c r="F12" s="344"/>
      <c r="G12" s="344"/>
      <c r="H12" s="344"/>
      <c r="I12" s="154"/>
      <c r="J12" s="154"/>
      <c r="K12" s="154"/>
      <c r="L12" s="154"/>
      <c r="M12" s="154"/>
      <c r="N12" s="154">
        <f>7000*3</f>
        <v>21000</v>
      </c>
      <c r="O12" s="154"/>
      <c r="P12" s="154"/>
      <c r="Q12" s="154">
        <f t="shared" ref="Q12:Q22" si="0">SUM(I12:P12)</f>
        <v>21000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>
      <c r="A13" s="154"/>
      <c r="B13" s="344"/>
      <c r="C13" s="344"/>
      <c r="D13" s="346"/>
      <c r="E13" s="154" t="s">
        <v>3740</v>
      </c>
      <c r="F13" s="344"/>
      <c r="G13" s="344"/>
      <c r="H13" s="344"/>
      <c r="I13" s="154"/>
      <c r="J13" s="154"/>
      <c r="K13" s="154"/>
      <c r="L13" s="154"/>
      <c r="M13" s="154"/>
      <c r="N13" s="154">
        <v>24000</v>
      </c>
      <c r="O13" s="154"/>
      <c r="P13" s="154"/>
      <c r="Q13" s="154">
        <f t="shared" si="0"/>
        <v>24000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>
      <c r="A14" s="154"/>
      <c r="B14" s="344"/>
      <c r="C14" s="344"/>
      <c r="D14" s="346"/>
      <c r="E14" s="154" t="s">
        <v>3017</v>
      </c>
      <c r="F14" s="344"/>
      <c r="G14" s="34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>
      <c r="A15" s="154" t="s">
        <v>3018</v>
      </c>
      <c r="B15" s="344"/>
      <c r="C15" s="344"/>
      <c r="D15" s="154"/>
      <c r="E15" s="154" t="s">
        <v>3739</v>
      </c>
      <c r="F15" s="344"/>
      <c r="G15" s="344"/>
      <c r="H15" s="344"/>
      <c r="I15" s="154"/>
      <c r="J15" s="154"/>
      <c r="K15" s="154"/>
      <c r="L15" s="154"/>
      <c r="M15" s="154"/>
      <c r="N15" s="154">
        <f>70*300</f>
        <v>21000</v>
      </c>
      <c r="O15" s="154"/>
      <c r="P15" s="154"/>
      <c r="Q15" s="154">
        <f t="shared" si="0"/>
        <v>21000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>
      <c r="A16" s="939" t="s">
        <v>3019</v>
      </c>
      <c r="B16" s="344"/>
      <c r="C16" s="344"/>
      <c r="D16" s="154"/>
      <c r="E16" s="154" t="s">
        <v>3020</v>
      </c>
      <c r="F16" s="344"/>
      <c r="G16" s="344"/>
      <c r="H16" s="344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>
      <c r="A17" s="939" t="s">
        <v>3021</v>
      </c>
      <c r="B17" s="344"/>
      <c r="C17" s="344"/>
      <c r="D17" s="344" t="s">
        <v>2868</v>
      </c>
      <c r="E17" s="154" t="s">
        <v>3022</v>
      </c>
      <c r="F17" s="344"/>
      <c r="G17" s="34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>
      <c r="A18" s="258" t="s">
        <v>3023</v>
      </c>
      <c r="B18" s="344"/>
      <c r="C18" s="344"/>
      <c r="D18" s="344" t="s">
        <v>2868</v>
      </c>
      <c r="E18" s="154" t="s">
        <v>3024</v>
      </c>
      <c r="F18" s="344"/>
      <c r="G18" s="344"/>
      <c r="H18" s="344"/>
      <c r="I18" s="154"/>
      <c r="J18" s="154"/>
      <c r="K18" s="154"/>
      <c r="L18" s="154"/>
      <c r="M18" s="154"/>
      <c r="N18" s="154">
        <v>25200</v>
      </c>
      <c r="O18" s="154"/>
      <c r="P18" s="154"/>
      <c r="Q18" s="154">
        <f t="shared" si="0"/>
        <v>25200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>
      <c r="A19" s="939" t="s">
        <v>3025</v>
      </c>
      <c r="B19" s="344"/>
      <c r="C19" s="344"/>
      <c r="D19" s="154"/>
      <c r="E19" s="154" t="s">
        <v>2887</v>
      </c>
      <c r="F19" s="344"/>
      <c r="G19" s="344"/>
      <c r="H19" s="34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>
      <c r="A20" s="939"/>
      <c r="B20" s="344"/>
      <c r="C20" s="344"/>
      <c r="D20" s="154"/>
      <c r="E20" s="154" t="s">
        <v>3026</v>
      </c>
      <c r="F20" s="344"/>
      <c r="G20" s="344"/>
      <c r="H20" s="34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>
      <c r="A21" s="939"/>
      <c r="B21" s="344"/>
      <c r="C21" s="344"/>
      <c r="D21" s="154"/>
      <c r="E21" s="934" t="s">
        <v>3027</v>
      </c>
      <c r="F21" s="344"/>
      <c r="G21" s="344"/>
      <c r="H21" s="344"/>
      <c r="I21" s="154"/>
      <c r="J21" s="154"/>
      <c r="K21" s="154"/>
      <c r="L21" s="154"/>
      <c r="M21" s="154"/>
      <c r="N21" s="154">
        <v>36000</v>
      </c>
      <c r="O21" s="154"/>
      <c r="P21" s="154"/>
      <c r="Q21" s="154">
        <f t="shared" si="0"/>
        <v>36000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7.25" customHeight="1">
      <c r="A22" s="939"/>
      <c r="B22" s="344"/>
      <c r="C22" s="344"/>
      <c r="D22" s="154"/>
      <c r="E22" s="154" t="s">
        <v>3028</v>
      </c>
      <c r="F22" s="344"/>
      <c r="G22" s="344"/>
      <c r="H22" s="344"/>
      <c r="I22" s="154"/>
      <c r="J22" s="154"/>
      <c r="K22" s="154"/>
      <c r="L22" s="154"/>
      <c r="M22" s="154"/>
      <c r="N22" s="154">
        <v>5000</v>
      </c>
      <c r="O22" s="154"/>
      <c r="P22" s="154"/>
      <c r="Q22" s="154">
        <f t="shared" si="0"/>
        <v>5000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7.25" customHeight="1">
      <c r="A23" s="939"/>
      <c r="B23" s="344"/>
      <c r="C23" s="344"/>
      <c r="D23" s="154"/>
      <c r="E23" s="154"/>
      <c r="F23" s="344"/>
      <c r="G23" s="344"/>
      <c r="H23" s="34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7.25" customHeight="1">
      <c r="A24" s="939"/>
      <c r="B24" s="344"/>
      <c r="C24" s="344"/>
      <c r="D24" s="154"/>
      <c r="E24" s="154"/>
      <c r="F24" s="344"/>
      <c r="G24" s="344"/>
      <c r="H24" s="34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>
      <c r="A25" s="1408" t="s">
        <v>376</v>
      </c>
      <c r="B25" s="1409"/>
      <c r="C25" s="1409"/>
      <c r="D25" s="1410"/>
      <c r="E25" s="1408">
        <f>Q25</f>
        <v>132200</v>
      </c>
      <c r="F25" s="344"/>
      <c r="G25" s="154">
        <f>SUM(G11:G22)</f>
        <v>0</v>
      </c>
      <c r="H25" s="154">
        <f t="shared" ref="H25:Q25" si="1">SUM(H11:H22)</f>
        <v>0</v>
      </c>
      <c r="I25" s="154">
        <f t="shared" si="1"/>
        <v>0</v>
      </c>
      <c r="J25" s="154">
        <f t="shared" si="1"/>
        <v>0</v>
      </c>
      <c r="K25" s="154">
        <f t="shared" si="1"/>
        <v>0</v>
      </c>
      <c r="L25" s="154">
        <f t="shared" si="1"/>
        <v>0</v>
      </c>
      <c r="M25" s="154">
        <f t="shared" si="1"/>
        <v>0</v>
      </c>
      <c r="N25" s="154">
        <f t="shared" si="1"/>
        <v>132200</v>
      </c>
      <c r="O25" s="154">
        <f t="shared" si="1"/>
        <v>0</v>
      </c>
      <c r="P25" s="154">
        <f t="shared" si="1"/>
        <v>0</v>
      </c>
      <c r="Q25" s="154">
        <f t="shared" si="1"/>
        <v>132200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s="254" customFormat="1">
      <c r="A26" s="1307"/>
      <c r="B26" s="891"/>
      <c r="C26" s="891"/>
      <c r="D26" s="63"/>
      <c r="E26" s="1307"/>
      <c r="F26" s="891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</row>
    <row r="27" spans="1:35">
      <c r="A27" s="642" t="s">
        <v>818</v>
      </c>
      <c r="B27" s="1952" t="s">
        <v>779</v>
      </c>
      <c r="C27" s="1952"/>
      <c r="D27" s="1952"/>
      <c r="F27" s="348"/>
      <c r="G27" s="348" t="s">
        <v>780</v>
      </c>
      <c r="H27" s="582"/>
      <c r="AD27" s="62"/>
      <c r="AE27" s="62"/>
      <c r="AF27" s="62"/>
      <c r="AG27" s="62"/>
      <c r="AH27" s="62"/>
      <c r="AI27" s="62"/>
    </row>
    <row r="28" spans="1:35">
      <c r="A28" s="641" t="s">
        <v>819</v>
      </c>
      <c r="B28" s="641"/>
      <c r="C28" s="641"/>
      <c r="E28" s="348" t="s">
        <v>819</v>
      </c>
      <c r="F28" s="348"/>
      <c r="G28" s="256"/>
      <c r="H28" s="348" t="s">
        <v>820</v>
      </c>
      <c r="I28" s="349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</row>
    <row r="29" spans="1:35">
      <c r="A29" s="349" t="s">
        <v>821</v>
      </c>
      <c r="B29" s="641"/>
      <c r="C29" s="641"/>
      <c r="E29" s="348" t="s">
        <v>821</v>
      </c>
      <c r="F29" s="348"/>
      <c r="H29" s="348" t="s">
        <v>2566</v>
      </c>
      <c r="I29" s="349"/>
      <c r="AD29" s="63"/>
      <c r="AE29" s="63"/>
      <c r="AF29" s="63"/>
      <c r="AG29" s="63"/>
      <c r="AH29" s="63"/>
      <c r="AI29" s="63"/>
    </row>
    <row r="30" spans="1:35">
      <c r="AD30" s="62"/>
      <c r="AE30" s="62"/>
      <c r="AF30" s="62"/>
      <c r="AG30" s="62"/>
      <c r="AH30" s="62"/>
      <c r="AI30" s="62"/>
    </row>
    <row r="31" spans="1:35">
      <c r="AD31" s="62"/>
      <c r="AE31" s="62"/>
      <c r="AF31" s="62"/>
      <c r="AG31" s="62"/>
      <c r="AH31" s="62"/>
      <c r="AI31" s="62"/>
    </row>
    <row r="32" spans="1:35">
      <c r="AD32" s="62"/>
      <c r="AE32" s="62"/>
      <c r="AF32" s="62"/>
      <c r="AG32" s="62"/>
      <c r="AH32" s="62"/>
      <c r="AI32" s="62"/>
    </row>
    <row r="33" spans="30:35">
      <c r="AD33" s="62"/>
      <c r="AE33" s="62"/>
      <c r="AF33" s="62"/>
      <c r="AG33" s="62"/>
      <c r="AH33" s="62"/>
      <c r="AI33" s="62"/>
    </row>
    <row r="34" spans="30:35">
      <c r="AD34" s="62"/>
      <c r="AE34" s="62"/>
      <c r="AF34" s="62"/>
      <c r="AG34" s="62"/>
      <c r="AH34" s="62"/>
      <c r="AI34" s="62"/>
    </row>
    <row r="35" spans="30:35">
      <c r="AD35" s="62"/>
      <c r="AE35" s="62"/>
      <c r="AF35" s="62"/>
      <c r="AG35" s="62"/>
      <c r="AH35" s="62"/>
      <c r="AI35" s="62"/>
    </row>
    <row r="36" spans="30:35">
      <c r="AD36" s="62"/>
      <c r="AE36" s="62"/>
      <c r="AF36" s="62"/>
      <c r="AG36" s="62"/>
      <c r="AH36" s="62"/>
      <c r="AI36" s="62"/>
    </row>
    <row r="37" spans="30:35">
      <c r="AD37" s="698"/>
      <c r="AE37" s="698"/>
      <c r="AF37" s="698"/>
      <c r="AG37" s="698"/>
      <c r="AH37" s="698">
        <f>SUM(AH15:AH36)</f>
        <v>0</v>
      </c>
      <c r="AI37" s="698"/>
    </row>
    <row r="38" spans="30:35">
      <c r="AD38" s="1136"/>
      <c r="AE38" s="1136"/>
      <c r="AF38" s="1136"/>
      <c r="AG38" s="1136"/>
      <c r="AH38" s="1136"/>
      <c r="AI38" s="1136"/>
    </row>
    <row r="39" spans="30:35">
      <c r="AD39" s="62"/>
      <c r="AE39" s="62"/>
      <c r="AF39" s="62"/>
      <c r="AG39" s="62"/>
      <c r="AH39" s="62"/>
      <c r="AI39" s="62"/>
    </row>
    <row r="40" spans="30:35">
      <c r="AD40" s="62"/>
      <c r="AE40" s="62"/>
      <c r="AF40" s="62"/>
      <c r="AG40" s="62"/>
      <c r="AH40" s="62"/>
      <c r="AI40" s="62"/>
    </row>
    <row r="41" spans="30:35">
      <c r="AD41" s="62"/>
      <c r="AE41" s="62"/>
      <c r="AF41" s="62"/>
      <c r="AG41" s="62"/>
      <c r="AH41" s="62"/>
      <c r="AI41" s="62"/>
    </row>
    <row r="42" spans="30:35">
      <c r="AD42" s="143"/>
      <c r="AE42" s="143"/>
      <c r="AF42" s="143"/>
      <c r="AG42" s="143"/>
      <c r="AH42" s="143"/>
      <c r="AI42" s="143"/>
    </row>
  </sheetData>
  <mergeCells count="1032">
    <mergeCell ref="AD9:AI9"/>
    <mergeCell ref="B27:D27"/>
    <mergeCell ref="A9:A10"/>
    <mergeCell ref="B9:C9"/>
    <mergeCell ref="D9:D10"/>
    <mergeCell ref="E9:E10"/>
    <mergeCell ref="F9:F10"/>
    <mergeCell ref="R9:AC9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64583333333333337" right="0.25" top="0.46006944444444442" bottom="0.35416666666666669" header="0.3" footer="0.3"/>
  <pageSetup paperSize="9" orientation="landscape" horizontalDpi="4294967293" verticalDpi="36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42"/>
  <sheetViews>
    <sheetView view="pageLayout" workbookViewId="0">
      <selection sqref="A1:XFD1"/>
    </sheetView>
  </sheetViews>
  <sheetFormatPr defaultRowHeight="17.25"/>
  <cols>
    <col min="1" max="1" width="32.375" style="256" customWidth="1"/>
    <col min="2" max="3" width="26" style="641" hidden="1" customWidth="1"/>
    <col min="4" max="4" width="10.75" style="256" customWidth="1"/>
    <col min="5" max="5" width="16.875" style="256" customWidth="1"/>
    <col min="6" max="6" width="11.25" style="256" customWidth="1"/>
    <col min="7" max="7" width="5.25" style="256" customWidth="1"/>
    <col min="8" max="8" width="4.25" style="256" customWidth="1"/>
    <col min="9" max="10" width="4.75" style="256" customWidth="1"/>
    <col min="11" max="11" width="6" style="256" customWidth="1"/>
    <col min="12" max="12" width="4.125" style="256" customWidth="1"/>
    <col min="13" max="13" width="3.125" style="256" customWidth="1"/>
    <col min="14" max="14" width="6.875" style="256" customWidth="1"/>
    <col min="15" max="15" width="4.5" style="256" customWidth="1"/>
    <col min="16" max="16" width="6" style="256" customWidth="1"/>
    <col min="17" max="17" width="6.62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>
      <c r="A7" s="929" t="s">
        <v>9</v>
      </c>
      <c r="C7" s="238"/>
      <c r="D7" s="238" t="s">
        <v>2855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>
      <c r="A8" s="929"/>
      <c r="C8" s="238"/>
      <c r="D8" s="238" t="s">
        <v>2856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>
      <c r="A9" s="927" t="s">
        <v>11</v>
      </c>
      <c r="C9" s="1001"/>
      <c r="D9" s="1001" t="s">
        <v>3029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6.5" customHeight="1">
      <c r="A10" s="2077" t="s">
        <v>12</v>
      </c>
      <c r="B10" s="2084" t="s">
        <v>2557</v>
      </c>
      <c r="C10" s="2084"/>
      <c r="D10" s="2080" t="s">
        <v>14</v>
      </c>
      <c r="E10" s="2082" t="s">
        <v>15</v>
      </c>
      <c r="F10" s="2082" t="s">
        <v>16</v>
      </c>
      <c r="G10" s="869"/>
      <c r="H10" s="869"/>
      <c r="I10" s="470"/>
      <c r="J10" s="470"/>
      <c r="K10" s="470"/>
      <c r="L10" s="470" t="s">
        <v>959</v>
      </c>
      <c r="M10" s="470"/>
      <c r="N10" s="470"/>
      <c r="O10" s="470"/>
      <c r="P10" s="470"/>
      <c r="Q10" s="470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6.5" customHeight="1">
      <c r="A11" s="2078"/>
      <c r="B11" s="1315" t="s">
        <v>2558</v>
      </c>
      <c r="C11" s="1315" t="s">
        <v>2105</v>
      </c>
      <c r="D11" s="2081"/>
      <c r="E11" s="2082"/>
      <c r="F11" s="208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>
      <c r="A12" s="258" t="s">
        <v>3030</v>
      </c>
      <c r="B12" s="344" t="s">
        <v>3031</v>
      </c>
      <c r="C12" s="344"/>
      <c r="D12" s="345">
        <v>20760</v>
      </c>
      <c r="E12" s="154"/>
      <c r="F12" s="344" t="s">
        <v>2859</v>
      </c>
      <c r="G12" s="154"/>
      <c r="H12" s="344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SUM(G12:P12)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>
      <c r="A13" s="939" t="s">
        <v>3032</v>
      </c>
      <c r="B13" s="344" t="s">
        <v>3033</v>
      </c>
      <c r="C13" s="344"/>
      <c r="D13" s="345"/>
      <c r="E13" s="154"/>
      <c r="F13" s="344" t="s">
        <v>2861</v>
      </c>
      <c r="G13" s="154"/>
      <c r="H13" s="344"/>
      <c r="I13" s="154"/>
      <c r="J13" s="154"/>
      <c r="K13" s="154"/>
      <c r="L13" s="154"/>
      <c r="M13" s="154"/>
      <c r="N13" s="154"/>
      <c r="O13" s="154"/>
      <c r="P13" s="154"/>
      <c r="Q13" s="154">
        <f t="shared" ref="Q13:Q23" si="0">SUM(G13:P13)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>
      <c r="A14" s="260" t="s">
        <v>3034</v>
      </c>
      <c r="B14" s="344"/>
      <c r="C14" s="344"/>
      <c r="D14" s="345" t="s">
        <v>1616</v>
      </c>
      <c r="E14" s="154"/>
      <c r="F14" s="344"/>
      <c r="G14" s="15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>
      <c r="A15" s="258" t="s">
        <v>3035</v>
      </c>
      <c r="B15" s="344" t="s">
        <v>3036</v>
      </c>
      <c r="C15" s="344" t="s">
        <v>3037</v>
      </c>
      <c r="D15" s="345"/>
      <c r="E15" s="154" t="s">
        <v>3741</v>
      </c>
      <c r="F15" s="344" t="s">
        <v>3038</v>
      </c>
      <c r="G15" s="154"/>
      <c r="H15" s="34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>
      <c r="A16" s="882" t="s">
        <v>3039</v>
      </c>
      <c r="B16" s="344"/>
      <c r="C16" s="344" t="s">
        <v>3040</v>
      </c>
      <c r="D16" s="345"/>
      <c r="E16" s="154" t="s">
        <v>3041</v>
      </c>
      <c r="F16" s="344" t="s">
        <v>3042</v>
      </c>
      <c r="G16" s="154"/>
      <c r="H16" s="344"/>
      <c r="I16" s="154"/>
      <c r="J16" s="154"/>
      <c r="K16" s="154"/>
      <c r="L16" s="154"/>
      <c r="M16" s="154"/>
      <c r="N16" s="154">
        <f>30*25*3</f>
        <v>2250</v>
      </c>
      <c r="O16" s="154"/>
      <c r="P16" s="154"/>
      <c r="Q16" s="154">
        <f t="shared" si="0"/>
        <v>2250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>
      <c r="A17" s="258" t="s">
        <v>3043</v>
      </c>
      <c r="B17" s="344"/>
      <c r="C17" s="344"/>
      <c r="D17" s="345"/>
      <c r="E17" s="154"/>
      <c r="F17" s="344"/>
      <c r="G17" s="15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>
      <c r="A18" s="939" t="s">
        <v>3044</v>
      </c>
      <c r="B18" s="344"/>
      <c r="C18" s="344"/>
      <c r="D18" s="345"/>
      <c r="E18" s="154"/>
      <c r="F18" s="344"/>
      <c r="G18" s="154"/>
      <c r="H18" s="34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>
      <c r="A19" s="258"/>
      <c r="B19" s="344"/>
      <c r="C19" s="34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>
      <c r="A20" s="258"/>
      <c r="B20" s="344"/>
      <c r="C20" s="34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>
      <c r="A21" s="258"/>
      <c r="B21" s="344"/>
      <c r="C21" s="34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>
      <c r="A22" s="154"/>
      <c r="B22" s="344"/>
      <c r="C22" s="34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>
      <c r="A23" s="154"/>
      <c r="B23" s="344"/>
      <c r="C23" s="34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>
      <c r="A24" s="1408" t="s">
        <v>376</v>
      </c>
      <c r="B24" s="1409"/>
      <c r="C24" s="1409"/>
      <c r="D24" s="1410"/>
      <c r="E24" s="1408">
        <f>Q24</f>
        <v>2250</v>
      </c>
      <c r="F24" s="154"/>
      <c r="G24" s="154">
        <f t="shared" ref="G24:Q24" si="1">SUM(G12:G23)</f>
        <v>0</v>
      </c>
      <c r="H24" s="154">
        <f t="shared" si="1"/>
        <v>0</v>
      </c>
      <c r="I24" s="154">
        <f t="shared" si="1"/>
        <v>0</v>
      </c>
      <c r="J24" s="154">
        <f t="shared" si="1"/>
        <v>0</v>
      </c>
      <c r="K24" s="154">
        <f t="shared" si="1"/>
        <v>0</v>
      </c>
      <c r="L24" s="154">
        <f t="shared" si="1"/>
        <v>0</v>
      </c>
      <c r="M24" s="154">
        <f t="shared" si="1"/>
        <v>0</v>
      </c>
      <c r="N24" s="154">
        <f t="shared" si="1"/>
        <v>2250</v>
      </c>
      <c r="O24" s="154">
        <f t="shared" si="1"/>
        <v>0</v>
      </c>
      <c r="P24" s="154">
        <f t="shared" si="1"/>
        <v>0</v>
      </c>
      <c r="Q24" s="154">
        <f t="shared" si="1"/>
        <v>2250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254" customFormat="1">
      <c r="A25" s="1307"/>
      <c r="B25" s="891"/>
      <c r="C25" s="891"/>
      <c r="D25" s="63"/>
      <c r="E25" s="1307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</row>
    <row r="26" spans="1:35">
      <c r="A26" s="642" t="s">
        <v>818</v>
      </c>
      <c r="B26" s="1952" t="s">
        <v>779</v>
      </c>
      <c r="C26" s="1952"/>
      <c r="D26" s="1952"/>
      <c r="F26" s="348"/>
      <c r="G26" s="348" t="s">
        <v>780</v>
      </c>
      <c r="H26" s="582"/>
      <c r="AD26" s="62"/>
      <c r="AE26" s="62"/>
      <c r="AF26" s="62"/>
      <c r="AG26" s="62"/>
      <c r="AH26" s="62"/>
      <c r="AI26" s="62"/>
    </row>
    <row r="27" spans="1:35">
      <c r="A27" s="641" t="s">
        <v>819</v>
      </c>
      <c r="E27" s="348" t="s">
        <v>819</v>
      </c>
      <c r="F27" s="348"/>
      <c r="H27" s="348" t="s">
        <v>820</v>
      </c>
      <c r="I27" s="349"/>
      <c r="AD27" s="62"/>
      <c r="AE27" s="62"/>
      <c r="AF27" s="62"/>
      <c r="AG27" s="62"/>
      <c r="AH27" s="62"/>
      <c r="AI27" s="62"/>
    </row>
    <row r="28" spans="1:35">
      <c r="A28" s="349" t="s">
        <v>821</v>
      </c>
      <c r="E28" s="348" t="s">
        <v>821</v>
      </c>
      <c r="F28" s="348"/>
      <c r="H28" s="348" t="s">
        <v>2566</v>
      </c>
      <c r="I28" s="349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</row>
    <row r="29" spans="1:35">
      <c r="AD29" s="63"/>
      <c r="AE29" s="63"/>
      <c r="AF29" s="63"/>
      <c r="AG29" s="63"/>
      <c r="AH29" s="63"/>
      <c r="AI29" s="63"/>
    </row>
    <row r="30" spans="1:35">
      <c r="AD30" s="62"/>
      <c r="AE30" s="62"/>
      <c r="AF30" s="62"/>
      <c r="AG30" s="62"/>
      <c r="AH30" s="62"/>
      <c r="AI30" s="62"/>
    </row>
    <row r="31" spans="1:35">
      <c r="AD31" s="62"/>
      <c r="AE31" s="62"/>
      <c r="AF31" s="62"/>
      <c r="AG31" s="62"/>
      <c r="AH31" s="62"/>
      <c r="AI31" s="62"/>
    </row>
    <row r="32" spans="1:35">
      <c r="AD32" s="62"/>
      <c r="AE32" s="62"/>
      <c r="AF32" s="62"/>
      <c r="AG32" s="62"/>
      <c r="AH32" s="62"/>
      <c r="AI32" s="62"/>
    </row>
    <row r="33" spans="30:35">
      <c r="AD33" s="62"/>
      <c r="AE33" s="62"/>
      <c r="AF33" s="62"/>
      <c r="AG33" s="62"/>
      <c r="AH33" s="62"/>
      <c r="AI33" s="62"/>
    </row>
    <row r="34" spans="30:35">
      <c r="AD34" s="62"/>
      <c r="AE34" s="62"/>
      <c r="AF34" s="62"/>
      <c r="AG34" s="62"/>
      <c r="AH34" s="62"/>
      <c r="AI34" s="62"/>
    </row>
    <row r="35" spans="30:35">
      <c r="AD35" s="62"/>
      <c r="AE35" s="62"/>
      <c r="AF35" s="62"/>
      <c r="AG35" s="62"/>
      <c r="AH35" s="62"/>
      <c r="AI35" s="62"/>
    </row>
    <row r="36" spans="30:35">
      <c r="AD36" s="62"/>
      <c r="AE36" s="62"/>
      <c r="AF36" s="62"/>
      <c r="AG36" s="62"/>
      <c r="AH36" s="62"/>
      <c r="AI36" s="62"/>
    </row>
    <row r="37" spans="30:35">
      <c r="AD37" s="698"/>
      <c r="AE37" s="698"/>
      <c r="AF37" s="698"/>
      <c r="AG37" s="698"/>
      <c r="AH37" s="698">
        <f>SUM(AH15:AH36)</f>
        <v>0</v>
      </c>
      <c r="AI37" s="698"/>
    </row>
    <row r="38" spans="30:35">
      <c r="AD38" s="1136"/>
      <c r="AE38" s="1136"/>
      <c r="AF38" s="1136"/>
      <c r="AG38" s="1136"/>
      <c r="AH38" s="1136"/>
      <c r="AI38" s="1136"/>
    </row>
    <row r="39" spans="30:35">
      <c r="AD39" s="62"/>
      <c r="AE39" s="62"/>
      <c r="AF39" s="62"/>
      <c r="AG39" s="62"/>
      <c r="AH39" s="62"/>
      <c r="AI39" s="62"/>
    </row>
    <row r="40" spans="30:35">
      <c r="AD40" s="62"/>
      <c r="AE40" s="62"/>
      <c r="AF40" s="62"/>
      <c r="AG40" s="62"/>
      <c r="AH40" s="62"/>
      <c r="AI40" s="62"/>
    </row>
    <row r="41" spans="30:35">
      <c r="AD41" s="62"/>
      <c r="AE41" s="62"/>
      <c r="AF41" s="62"/>
      <c r="AG41" s="62"/>
      <c r="AH41" s="62"/>
      <c r="AI41" s="62"/>
    </row>
    <row r="42" spans="30:35">
      <c r="AD42" s="143"/>
      <c r="AE42" s="143"/>
      <c r="AF42" s="143"/>
      <c r="AG42" s="143"/>
      <c r="AH42" s="143"/>
      <c r="AI42" s="143"/>
    </row>
  </sheetData>
  <mergeCells count="1032">
    <mergeCell ref="B26:D26"/>
    <mergeCell ref="R10:AC10"/>
    <mergeCell ref="AD10:AI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77083333333333337" right="0.25" top="0.45833333333333331" bottom="0.44791666666666669" header="0.3" footer="0.3"/>
  <pageSetup paperSize="9" orientation="landscape" horizontalDpi="4294967293" verticalDpi="36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82"/>
  <sheetViews>
    <sheetView view="pageLayout" topLeftCell="A49" workbookViewId="0">
      <selection activeCell="F50" sqref="F50:F52"/>
    </sheetView>
  </sheetViews>
  <sheetFormatPr defaultRowHeight="18.75"/>
  <cols>
    <col min="1" max="1" width="36.75" style="73" customWidth="1"/>
    <col min="2" max="3" width="24.75" style="22" hidden="1" customWidth="1"/>
    <col min="4" max="4" width="11.125" style="22" customWidth="1"/>
    <col min="5" max="5" width="8.5" style="22" customWidth="1"/>
    <col min="6" max="6" width="11.875" style="22" customWidth="1"/>
    <col min="7" max="7" width="6.625" style="22" customWidth="1"/>
    <col min="8" max="8" width="4.625" style="22" customWidth="1"/>
    <col min="9" max="9" width="4.625" style="73" customWidth="1"/>
    <col min="10" max="11" width="5.5" style="73" customWidth="1"/>
    <col min="12" max="12" width="4.5" style="73" customWidth="1"/>
    <col min="13" max="13" width="3.25" style="73" customWidth="1"/>
    <col min="14" max="14" width="7.25" style="73" customWidth="1"/>
    <col min="15" max="16" width="5.25" style="73" customWidth="1"/>
    <col min="17" max="17" width="7.25" style="73" customWidth="1"/>
    <col min="18" max="29" width="3.875" style="73" customWidth="1"/>
    <col min="30" max="33" width="16.375" style="9" customWidth="1"/>
    <col min="34" max="35" width="9" style="9"/>
    <col min="36" max="16384" width="9" style="73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13" t="s">
        <v>0</v>
      </c>
      <c r="B2" s="73"/>
      <c r="C2" s="15"/>
      <c r="D2" s="15" t="s">
        <v>2851</v>
      </c>
      <c r="E2" s="15"/>
      <c r="F2" s="15"/>
      <c r="G2" s="15"/>
      <c r="H2" s="15"/>
      <c r="AD2" s="1"/>
      <c r="AE2" s="1"/>
      <c r="AF2" s="1"/>
      <c r="AG2" s="1"/>
      <c r="AH2" s="1"/>
      <c r="AI2" s="1"/>
    </row>
    <row r="3" spans="1:16384">
      <c r="A3" s="13" t="s">
        <v>2</v>
      </c>
      <c r="B3" s="73"/>
      <c r="C3" s="15"/>
      <c r="D3" s="15" t="s">
        <v>2852</v>
      </c>
      <c r="E3" s="15"/>
      <c r="F3" s="15"/>
      <c r="G3" s="15"/>
      <c r="H3" s="15"/>
      <c r="AD3" s="1"/>
      <c r="AE3" s="1"/>
      <c r="AF3" s="1"/>
      <c r="AG3" s="1"/>
      <c r="AH3" s="1"/>
      <c r="AI3" s="1"/>
    </row>
    <row r="4" spans="1:16384">
      <c r="A4" s="13" t="s">
        <v>4</v>
      </c>
      <c r="B4" s="73"/>
      <c r="C4" s="103"/>
      <c r="D4" s="103" t="s">
        <v>2853</v>
      </c>
      <c r="E4" s="103"/>
      <c r="F4" s="103"/>
      <c r="G4" s="103"/>
      <c r="H4" s="103"/>
      <c r="AD4" s="1"/>
      <c r="AE4" s="1"/>
      <c r="AF4" s="1"/>
      <c r="AG4" s="1"/>
      <c r="AH4" s="1"/>
      <c r="AI4" s="1"/>
    </row>
    <row r="5" spans="1:16384">
      <c r="A5" s="13"/>
      <c r="B5" s="73"/>
      <c r="C5" s="103"/>
      <c r="D5" s="103" t="s">
        <v>1504</v>
      </c>
      <c r="E5" s="103"/>
      <c r="F5" s="103"/>
      <c r="G5" s="103"/>
      <c r="H5" s="103"/>
      <c r="AD5" s="54"/>
      <c r="AE5" s="54"/>
      <c r="AF5" s="54"/>
      <c r="AG5" s="54"/>
      <c r="AH5" s="54"/>
      <c r="AI5" s="54"/>
    </row>
    <row r="6" spans="1:16384">
      <c r="A6" s="13" t="s">
        <v>7</v>
      </c>
      <c r="B6" s="73"/>
      <c r="C6" s="4"/>
      <c r="D6" s="4" t="s">
        <v>2854</v>
      </c>
      <c r="E6" s="4"/>
      <c r="F6" s="4"/>
      <c r="G6" s="4"/>
      <c r="H6" s="4"/>
      <c r="AD6" s="54"/>
      <c r="AE6" s="54"/>
      <c r="AF6" s="54"/>
      <c r="AG6" s="54"/>
      <c r="AH6" s="54"/>
      <c r="AI6" s="54"/>
    </row>
    <row r="7" spans="1:16384">
      <c r="A7" s="19" t="s">
        <v>9</v>
      </c>
      <c r="B7" s="73"/>
      <c r="C7" s="23"/>
      <c r="D7" s="23" t="s">
        <v>2855</v>
      </c>
      <c r="E7" s="23"/>
      <c r="F7" s="23"/>
      <c r="G7" s="23"/>
      <c r="H7" s="23"/>
      <c r="AD7" s="54"/>
      <c r="AE7" s="54"/>
      <c r="AF7" s="54"/>
      <c r="AG7" s="54"/>
      <c r="AH7" s="54"/>
      <c r="AI7" s="54"/>
    </row>
    <row r="8" spans="1:16384">
      <c r="A8" s="19"/>
      <c r="B8" s="73"/>
      <c r="C8" s="23"/>
      <c r="D8" s="23" t="s">
        <v>2856</v>
      </c>
      <c r="E8" s="23"/>
      <c r="F8" s="23"/>
      <c r="G8" s="23"/>
      <c r="H8" s="23"/>
      <c r="AD8" s="54"/>
      <c r="AE8" s="54"/>
      <c r="AF8" s="54"/>
      <c r="AG8" s="54"/>
      <c r="AH8" s="54"/>
      <c r="AI8" s="54"/>
    </row>
    <row r="9" spans="1:16384">
      <c r="A9" s="13" t="s">
        <v>11</v>
      </c>
      <c r="B9" s="73"/>
      <c r="C9" s="52"/>
      <c r="D9" s="52" t="s">
        <v>3045</v>
      </c>
      <c r="E9" s="52"/>
      <c r="F9" s="52"/>
      <c r="G9" s="52"/>
      <c r="H9" s="52"/>
      <c r="AD9" s="54"/>
      <c r="AE9" s="54"/>
      <c r="AF9" s="54"/>
      <c r="AG9" s="54"/>
      <c r="AH9" s="54"/>
      <c r="AI9" s="54"/>
    </row>
    <row r="10" spans="1:16384" s="55" customFormat="1" ht="16.5" customHeight="1">
      <c r="A10" s="2109" t="s">
        <v>12</v>
      </c>
      <c r="B10" s="2111" t="s">
        <v>2557</v>
      </c>
      <c r="C10" s="2111"/>
      <c r="D10" s="2112" t="s">
        <v>14</v>
      </c>
      <c r="E10" s="2114" t="s">
        <v>15</v>
      </c>
      <c r="F10" s="2116" t="s">
        <v>16</v>
      </c>
      <c r="G10" s="128"/>
      <c r="H10" s="128"/>
      <c r="I10" s="127"/>
      <c r="J10" s="127"/>
      <c r="K10" s="127"/>
      <c r="L10" s="127" t="s">
        <v>959</v>
      </c>
      <c r="M10" s="127"/>
      <c r="N10" s="127"/>
      <c r="O10" s="127"/>
      <c r="P10" s="127"/>
      <c r="Q10" s="127"/>
      <c r="R10" s="2014" t="s">
        <v>3361</v>
      </c>
      <c r="S10" s="2014"/>
      <c r="T10" s="2014"/>
      <c r="U10" s="2014"/>
      <c r="V10" s="2014"/>
      <c r="W10" s="2014"/>
      <c r="X10" s="2014"/>
      <c r="Y10" s="2014"/>
      <c r="Z10" s="2014"/>
      <c r="AA10" s="2014"/>
      <c r="AB10" s="2014"/>
      <c r="AC10" s="2014"/>
      <c r="AD10" s="1988" t="s">
        <v>1934</v>
      </c>
      <c r="AE10" s="1988"/>
      <c r="AF10" s="1988"/>
      <c r="AG10" s="1988"/>
      <c r="AH10" s="1988"/>
      <c r="AI10" s="1988"/>
    </row>
    <row r="11" spans="1:16384" s="55" customFormat="1" ht="16.5" customHeight="1">
      <c r="A11" s="2110"/>
      <c r="B11" s="174" t="s">
        <v>2558</v>
      </c>
      <c r="C11" s="174" t="s">
        <v>2105</v>
      </c>
      <c r="D11" s="2113"/>
      <c r="E11" s="2115"/>
      <c r="F11" s="2116"/>
      <c r="G11" s="375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" t="s">
        <v>434</v>
      </c>
      <c r="S11" s="57" t="s">
        <v>437</v>
      </c>
      <c r="T11" s="57" t="s">
        <v>3358</v>
      </c>
      <c r="U11" s="175" t="s">
        <v>1249</v>
      </c>
      <c r="V11" s="175" t="s">
        <v>3359</v>
      </c>
      <c r="W11" s="175" t="s">
        <v>440</v>
      </c>
      <c r="X11" s="175" t="s">
        <v>447</v>
      </c>
      <c r="Y11" s="265" t="s">
        <v>449</v>
      </c>
      <c r="Z11" s="265" t="s">
        <v>442</v>
      </c>
      <c r="AA11" s="265" t="s">
        <v>443</v>
      </c>
      <c r="AB11" s="265" t="s">
        <v>428</v>
      </c>
      <c r="AC11" s="265" t="s">
        <v>3360</v>
      </c>
      <c r="AD11" s="175" t="s">
        <v>2560</v>
      </c>
      <c r="AE11" s="175" t="s">
        <v>2561</v>
      </c>
      <c r="AF11" s="175" t="s">
        <v>2562</v>
      </c>
      <c r="AG11" s="175" t="s">
        <v>2563</v>
      </c>
      <c r="AH11" s="56" t="s">
        <v>872</v>
      </c>
      <c r="AI11" s="57" t="s">
        <v>1935</v>
      </c>
    </row>
    <row r="12" spans="1:16384" s="70" customFormat="1">
      <c r="A12" s="107" t="s">
        <v>3046</v>
      </c>
      <c r="B12" s="111"/>
      <c r="C12" s="111"/>
      <c r="D12" s="11"/>
      <c r="E12" s="11" t="s">
        <v>788</v>
      </c>
      <c r="F12" s="11" t="s">
        <v>2955</v>
      </c>
      <c r="G12" s="113"/>
      <c r="H12" s="11"/>
      <c r="I12" s="113">
        <v>0</v>
      </c>
      <c r="J12" s="113"/>
      <c r="K12" s="113"/>
      <c r="L12" s="113"/>
      <c r="M12" s="113"/>
      <c r="N12" s="113"/>
      <c r="O12" s="113"/>
      <c r="P12" s="113"/>
      <c r="Q12" s="101">
        <f>SUM(G12:P12)</f>
        <v>0</v>
      </c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</row>
    <row r="13" spans="1:16384" s="70" customFormat="1">
      <c r="A13" s="121" t="s">
        <v>3047</v>
      </c>
      <c r="B13" s="111"/>
      <c r="C13" s="111"/>
      <c r="D13" s="11"/>
      <c r="E13" s="11"/>
      <c r="F13" s="11" t="s">
        <v>2963</v>
      </c>
      <c r="G13" s="113"/>
      <c r="H13" s="11"/>
      <c r="I13" s="113"/>
      <c r="J13" s="113"/>
      <c r="K13" s="113"/>
      <c r="L13" s="113"/>
      <c r="M13" s="113"/>
      <c r="N13" s="113"/>
      <c r="O13" s="113"/>
      <c r="P13" s="113"/>
      <c r="Q13" s="101">
        <f t="shared" ref="Q13:Q67" si="0">SUM(G13:P13)</f>
        <v>0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</row>
    <row r="14" spans="1:16384" s="70" customFormat="1">
      <c r="A14" s="12" t="s">
        <v>3048</v>
      </c>
      <c r="B14" s="111"/>
      <c r="C14" s="111"/>
      <c r="D14" s="11" t="s">
        <v>2868</v>
      </c>
      <c r="E14" s="11"/>
      <c r="F14" s="11"/>
      <c r="G14" s="113"/>
      <c r="H14" s="11"/>
      <c r="I14" s="113"/>
      <c r="J14" s="113"/>
      <c r="K14" s="113"/>
      <c r="L14" s="113"/>
      <c r="M14" s="113"/>
      <c r="N14" s="113"/>
      <c r="O14" s="113"/>
      <c r="P14" s="113"/>
      <c r="Q14" s="101">
        <f t="shared" si="0"/>
        <v>0</v>
      </c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</row>
    <row r="15" spans="1:16384" s="70" customFormat="1">
      <c r="A15" s="116" t="s">
        <v>3049</v>
      </c>
      <c r="B15" s="111"/>
      <c r="C15" s="111"/>
      <c r="D15" s="11"/>
      <c r="E15" s="11"/>
      <c r="F15" s="11"/>
      <c r="G15" s="113"/>
      <c r="H15" s="11"/>
      <c r="I15" s="113"/>
      <c r="J15" s="113"/>
      <c r="K15" s="113"/>
      <c r="L15" s="113"/>
      <c r="M15" s="113"/>
      <c r="N15" s="113"/>
      <c r="O15" s="113"/>
      <c r="P15" s="113"/>
      <c r="Q15" s="101">
        <f t="shared" si="0"/>
        <v>0</v>
      </c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2"/>
      <c r="AE15" s="92"/>
      <c r="AF15" s="92"/>
      <c r="AG15" s="92"/>
      <c r="AH15" s="92"/>
      <c r="AI15" s="92"/>
    </row>
    <row r="16" spans="1:16384" s="70" customFormat="1">
      <c r="A16" s="116" t="s">
        <v>3050</v>
      </c>
      <c r="B16" s="111"/>
      <c r="C16" s="111"/>
      <c r="D16" s="11"/>
      <c r="E16" s="11"/>
      <c r="F16" s="11"/>
      <c r="G16" s="113"/>
      <c r="H16" s="11"/>
      <c r="I16" s="113"/>
      <c r="J16" s="113"/>
      <c r="K16" s="113"/>
      <c r="L16" s="113"/>
      <c r="M16" s="113"/>
      <c r="N16" s="113"/>
      <c r="O16" s="113"/>
      <c r="P16" s="113"/>
      <c r="Q16" s="101">
        <f t="shared" si="0"/>
        <v>0</v>
      </c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</row>
    <row r="17" spans="1:35" s="70" customFormat="1">
      <c r="A17" s="12" t="s">
        <v>3051</v>
      </c>
      <c r="B17" s="111" t="s">
        <v>3052</v>
      </c>
      <c r="C17" s="111"/>
      <c r="D17" s="11"/>
      <c r="E17" s="11"/>
      <c r="F17" s="11" t="s">
        <v>2948</v>
      </c>
      <c r="G17" s="113"/>
      <c r="H17" s="11"/>
      <c r="I17" s="113"/>
      <c r="J17" s="113"/>
      <c r="K17" s="113"/>
      <c r="L17" s="113"/>
      <c r="M17" s="113"/>
      <c r="N17" s="113"/>
      <c r="O17" s="113"/>
      <c r="P17" s="113"/>
      <c r="Q17" s="101">
        <f t="shared" si="0"/>
        <v>0</v>
      </c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</row>
    <row r="18" spans="1:35" s="70" customFormat="1">
      <c r="A18" s="93" t="s">
        <v>3053</v>
      </c>
      <c r="B18" s="111"/>
      <c r="C18" s="111"/>
      <c r="D18" s="11" t="s">
        <v>787</v>
      </c>
      <c r="E18" s="11"/>
      <c r="F18" s="11" t="s">
        <v>3054</v>
      </c>
      <c r="G18" s="113"/>
      <c r="H18" s="11"/>
      <c r="I18" s="113"/>
      <c r="J18" s="113"/>
      <c r="K18" s="113"/>
      <c r="L18" s="113"/>
      <c r="M18" s="113"/>
      <c r="N18" s="113"/>
      <c r="O18" s="113"/>
      <c r="P18" s="113"/>
      <c r="Q18" s="101">
        <f t="shared" si="0"/>
        <v>0</v>
      </c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</row>
    <row r="19" spans="1:35" s="70" customFormat="1">
      <c r="A19" s="94" t="s">
        <v>3055</v>
      </c>
      <c r="B19" s="111"/>
      <c r="C19" s="111"/>
      <c r="D19" s="11"/>
      <c r="E19" s="11"/>
      <c r="F19" s="11"/>
      <c r="G19" s="113"/>
      <c r="H19" s="11"/>
      <c r="I19" s="113"/>
      <c r="J19" s="113"/>
      <c r="K19" s="113"/>
      <c r="L19" s="113"/>
      <c r="M19" s="113"/>
      <c r="N19" s="113"/>
      <c r="O19" s="113"/>
      <c r="P19" s="113"/>
      <c r="Q19" s="101">
        <f t="shared" si="0"/>
        <v>0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</row>
    <row r="20" spans="1:35" s="70" customFormat="1">
      <c r="A20" s="113" t="s">
        <v>3056</v>
      </c>
      <c r="B20" s="111"/>
      <c r="C20" s="111" t="s">
        <v>3057</v>
      </c>
      <c r="D20" s="11" t="s">
        <v>2868</v>
      </c>
      <c r="E20" s="11"/>
      <c r="F20" s="11" t="s">
        <v>3058</v>
      </c>
      <c r="G20" s="113"/>
      <c r="H20" s="11"/>
      <c r="I20" s="113"/>
      <c r="J20" s="113"/>
      <c r="K20" s="113"/>
      <c r="L20" s="113"/>
      <c r="M20" s="113"/>
      <c r="N20" s="113"/>
      <c r="O20" s="113"/>
      <c r="P20" s="113"/>
      <c r="Q20" s="101">
        <f t="shared" si="0"/>
        <v>0</v>
      </c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</row>
    <row r="21" spans="1:35" s="70" customFormat="1">
      <c r="A21" s="94" t="s">
        <v>3059</v>
      </c>
      <c r="B21" s="111"/>
      <c r="C21" s="111" t="s">
        <v>3060</v>
      </c>
      <c r="D21" s="11"/>
      <c r="E21" s="11"/>
      <c r="F21" s="11" t="s">
        <v>2963</v>
      </c>
      <c r="G21" s="113"/>
      <c r="H21" s="11"/>
      <c r="I21" s="113"/>
      <c r="J21" s="113"/>
      <c r="K21" s="113"/>
      <c r="L21" s="113"/>
      <c r="M21" s="113"/>
      <c r="N21" s="113"/>
      <c r="O21" s="113"/>
      <c r="P21" s="113"/>
      <c r="Q21" s="101">
        <f t="shared" si="0"/>
        <v>0</v>
      </c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</row>
    <row r="22" spans="1:35" s="70" customFormat="1">
      <c r="A22" s="113" t="s">
        <v>3061</v>
      </c>
      <c r="B22" s="111"/>
      <c r="C22" s="111"/>
      <c r="D22" s="11" t="s">
        <v>2868</v>
      </c>
      <c r="E22" s="11"/>
      <c r="F22" s="11" t="s">
        <v>3062</v>
      </c>
      <c r="G22" s="113"/>
      <c r="H22" s="11"/>
      <c r="I22" s="113"/>
      <c r="J22" s="113"/>
      <c r="K22" s="113"/>
      <c r="L22" s="113"/>
      <c r="M22" s="113"/>
      <c r="N22" s="113"/>
      <c r="O22" s="113"/>
      <c r="P22" s="113"/>
      <c r="Q22" s="101">
        <f t="shared" si="0"/>
        <v>0</v>
      </c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</row>
    <row r="23" spans="1:35" s="70" customFormat="1">
      <c r="A23" s="94" t="s">
        <v>3063</v>
      </c>
      <c r="B23" s="111"/>
      <c r="C23" s="111"/>
      <c r="D23" s="11"/>
      <c r="E23" s="11"/>
      <c r="F23" s="11"/>
      <c r="G23" s="113"/>
      <c r="H23" s="11"/>
      <c r="I23" s="113"/>
      <c r="J23" s="113"/>
      <c r="K23" s="113"/>
      <c r="L23" s="113"/>
      <c r="M23" s="113"/>
      <c r="N23" s="113"/>
      <c r="O23" s="113"/>
      <c r="P23" s="113"/>
      <c r="Q23" s="101">
        <f t="shared" si="0"/>
        <v>0</v>
      </c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</row>
    <row r="24" spans="1:35" s="70" customFormat="1">
      <c r="A24" s="113" t="s">
        <v>3064</v>
      </c>
      <c r="B24" s="111"/>
      <c r="C24" s="111"/>
      <c r="D24" s="11" t="s">
        <v>2868</v>
      </c>
      <c r="E24" s="11"/>
      <c r="F24" s="11" t="s">
        <v>2873</v>
      </c>
      <c r="G24" s="113"/>
      <c r="H24" s="11"/>
      <c r="I24" s="113"/>
      <c r="J24" s="113"/>
      <c r="K24" s="113"/>
      <c r="L24" s="113"/>
      <c r="M24" s="113"/>
      <c r="N24" s="113"/>
      <c r="O24" s="113"/>
      <c r="P24" s="113"/>
      <c r="Q24" s="101">
        <f t="shared" si="0"/>
        <v>0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</row>
    <row r="25" spans="1:35" s="70" customFormat="1">
      <c r="A25" s="94" t="s">
        <v>3065</v>
      </c>
      <c r="B25" s="111"/>
      <c r="C25" s="111"/>
      <c r="D25" s="113"/>
      <c r="E25" s="11"/>
      <c r="F25" s="11"/>
      <c r="G25" s="113"/>
      <c r="H25" s="11"/>
      <c r="I25" s="113"/>
      <c r="J25" s="113"/>
      <c r="K25" s="113"/>
      <c r="L25" s="113"/>
      <c r="M25" s="113"/>
      <c r="N25" s="113"/>
      <c r="O25" s="113"/>
      <c r="P25" s="113"/>
      <c r="Q25" s="101">
        <f t="shared" si="0"/>
        <v>0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</row>
    <row r="26" spans="1:35" s="70" customFormat="1">
      <c r="A26" s="107" t="s">
        <v>3066</v>
      </c>
      <c r="B26" s="111"/>
      <c r="C26" s="111"/>
      <c r="D26" s="11"/>
      <c r="E26" s="11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01">
        <f t="shared" si="0"/>
        <v>0</v>
      </c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2"/>
      <c r="AE26" s="92"/>
      <c r="AF26" s="92"/>
      <c r="AG26" s="92"/>
      <c r="AH26" s="92"/>
      <c r="AI26" s="92"/>
    </row>
    <row r="27" spans="1:35" s="70" customFormat="1">
      <c r="A27" s="12" t="s">
        <v>3067</v>
      </c>
      <c r="B27" s="111"/>
      <c r="C27" s="111"/>
      <c r="D27" s="11" t="s">
        <v>2868</v>
      </c>
      <c r="E27" s="11"/>
      <c r="F27" s="11" t="s">
        <v>3068</v>
      </c>
      <c r="G27" s="113"/>
      <c r="H27" s="11"/>
      <c r="I27" s="113"/>
      <c r="J27" s="113"/>
      <c r="K27" s="113"/>
      <c r="L27" s="113"/>
      <c r="M27" s="113"/>
      <c r="N27" s="113"/>
      <c r="O27" s="113"/>
      <c r="P27" s="113"/>
      <c r="Q27" s="101">
        <f t="shared" si="0"/>
        <v>0</v>
      </c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</row>
    <row r="28" spans="1:35" s="70" customFormat="1">
      <c r="A28" s="12" t="s">
        <v>3069</v>
      </c>
      <c r="B28" s="111"/>
      <c r="C28" s="111"/>
      <c r="D28" s="11"/>
      <c r="E28" s="11"/>
      <c r="F28" s="11" t="s">
        <v>2963</v>
      </c>
      <c r="G28" s="113"/>
      <c r="H28" s="11"/>
      <c r="I28" s="113"/>
      <c r="J28" s="113"/>
      <c r="K28" s="113"/>
      <c r="L28" s="113"/>
      <c r="M28" s="113"/>
      <c r="N28" s="113"/>
      <c r="O28" s="113"/>
      <c r="P28" s="113"/>
      <c r="Q28" s="101">
        <f t="shared" si="0"/>
        <v>0</v>
      </c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</row>
    <row r="29" spans="1:35" s="70" customFormat="1">
      <c r="A29" s="12" t="s">
        <v>3070</v>
      </c>
      <c r="B29" s="111"/>
      <c r="C29" s="111"/>
      <c r="D29" s="11" t="s">
        <v>2868</v>
      </c>
      <c r="E29" s="11"/>
      <c r="F29" s="11"/>
      <c r="G29" s="113"/>
      <c r="H29" s="11"/>
      <c r="I29" s="113"/>
      <c r="J29" s="113"/>
      <c r="K29" s="113"/>
      <c r="L29" s="113"/>
      <c r="M29" s="113"/>
      <c r="N29" s="113"/>
      <c r="O29" s="113"/>
      <c r="P29" s="113"/>
      <c r="Q29" s="101">
        <f t="shared" si="0"/>
        <v>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</row>
    <row r="30" spans="1:35" s="70" customFormat="1">
      <c r="A30" s="12" t="s">
        <v>3071</v>
      </c>
      <c r="B30" s="111"/>
      <c r="C30" s="111"/>
      <c r="D30" s="11"/>
      <c r="E30" s="11"/>
      <c r="F30" s="11"/>
      <c r="G30" s="113"/>
      <c r="H30" s="11"/>
      <c r="I30" s="113"/>
      <c r="J30" s="113"/>
      <c r="K30" s="113"/>
      <c r="L30" s="113"/>
      <c r="M30" s="113"/>
      <c r="N30" s="113"/>
      <c r="O30" s="113"/>
      <c r="P30" s="113"/>
      <c r="Q30" s="101">
        <f t="shared" si="0"/>
        <v>0</v>
      </c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</row>
    <row r="31" spans="1:35" s="70" customFormat="1">
      <c r="A31" s="116" t="s">
        <v>3072</v>
      </c>
      <c r="B31" s="111"/>
      <c r="C31" s="111"/>
      <c r="D31" s="11"/>
      <c r="E31" s="11"/>
      <c r="F31" s="11"/>
      <c r="G31" s="113"/>
      <c r="H31" s="11"/>
      <c r="I31" s="113"/>
      <c r="J31" s="113"/>
      <c r="K31" s="113"/>
      <c r="L31" s="113"/>
      <c r="M31" s="113"/>
      <c r="N31" s="113"/>
      <c r="O31" s="113"/>
      <c r="P31" s="113"/>
      <c r="Q31" s="101">
        <f t="shared" si="0"/>
        <v>0</v>
      </c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1:35" s="70" customFormat="1">
      <c r="A32" s="12" t="s">
        <v>3073</v>
      </c>
      <c r="B32" s="111"/>
      <c r="C32" s="111" t="s">
        <v>3074</v>
      </c>
      <c r="D32" s="11"/>
      <c r="E32" s="11"/>
      <c r="F32" s="11"/>
      <c r="G32" s="113"/>
      <c r="H32" s="11"/>
      <c r="I32" s="113"/>
      <c r="J32" s="113"/>
      <c r="K32" s="113"/>
      <c r="L32" s="113"/>
      <c r="M32" s="113"/>
      <c r="N32" s="113"/>
      <c r="O32" s="113"/>
      <c r="P32" s="113"/>
      <c r="Q32" s="101">
        <f t="shared" si="0"/>
        <v>0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</row>
    <row r="33" spans="1:35" s="70" customFormat="1">
      <c r="A33" s="12" t="s">
        <v>3075</v>
      </c>
      <c r="B33" s="111"/>
      <c r="C33" s="111" t="s">
        <v>3076</v>
      </c>
      <c r="D33" s="11"/>
      <c r="E33" s="11"/>
      <c r="F33" s="11"/>
      <c r="G33" s="113"/>
      <c r="H33" s="11"/>
      <c r="I33" s="113"/>
      <c r="J33" s="113"/>
      <c r="K33" s="113"/>
      <c r="L33" s="113"/>
      <c r="M33" s="113"/>
      <c r="N33" s="113"/>
      <c r="O33" s="113"/>
      <c r="P33" s="113"/>
      <c r="Q33" s="101">
        <f t="shared" si="0"/>
        <v>0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1:35">
      <c r="A34" s="122" t="s">
        <v>3077</v>
      </c>
      <c r="B34" s="101"/>
      <c r="C34" s="101"/>
      <c r="D34" s="101"/>
      <c r="E34" s="101"/>
      <c r="F34" s="101" t="s">
        <v>3058</v>
      </c>
      <c r="G34" s="93"/>
      <c r="H34" s="101"/>
      <c r="I34" s="93"/>
      <c r="J34" s="93"/>
      <c r="K34" s="93"/>
      <c r="L34" s="93"/>
      <c r="M34" s="93"/>
      <c r="N34" s="93"/>
      <c r="O34" s="93"/>
      <c r="P34" s="93"/>
      <c r="Q34" s="101">
        <f t="shared" si="0"/>
        <v>0</v>
      </c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61"/>
      <c r="AE34" s="61"/>
      <c r="AF34" s="61"/>
      <c r="AG34" s="61"/>
      <c r="AH34" s="61">
        <f>SUM(AH15:AH33)</f>
        <v>0</v>
      </c>
      <c r="AI34" s="61"/>
    </row>
    <row r="35" spans="1:35">
      <c r="A35" s="123" t="s">
        <v>3078</v>
      </c>
      <c r="B35" s="101"/>
      <c r="C35" s="101"/>
      <c r="D35" s="101"/>
      <c r="E35" s="101"/>
      <c r="F35" s="101" t="s">
        <v>2963</v>
      </c>
      <c r="G35" s="93"/>
      <c r="H35" s="101"/>
      <c r="I35" s="93"/>
      <c r="J35" s="93"/>
      <c r="K35" s="93"/>
      <c r="L35" s="93"/>
      <c r="M35" s="93"/>
      <c r="N35" s="93"/>
      <c r="O35" s="93"/>
      <c r="P35" s="93"/>
      <c r="Q35" s="101">
        <f t="shared" si="0"/>
        <v>0</v>
      </c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266"/>
      <c r="AE35" s="266"/>
      <c r="AF35" s="266"/>
      <c r="AG35" s="266"/>
      <c r="AH35" s="266"/>
      <c r="AI35" s="266"/>
    </row>
    <row r="36" spans="1:35">
      <c r="A36" s="93" t="s">
        <v>3079</v>
      </c>
      <c r="B36" s="101"/>
      <c r="C36" s="101" t="s">
        <v>3080</v>
      </c>
      <c r="D36" s="11" t="s">
        <v>2868</v>
      </c>
      <c r="E36" s="113" t="s">
        <v>3264</v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101">
        <f t="shared" si="0"/>
        <v>0</v>
      </c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>
      <c r="A37" s="94" t="s">
        <v>3081</v>
      </c>
      <c r="B37" s="101"/>
      <c r="C37" s="101" t="s">
        <v>3082</v>
      </c>
      <c r="D37" s="101"/>
      <c r="E37" s="113" t="s">
        <v>3083</v>
      </c>
      <c r="F37" s="93"/>
      <c r="H37" s="93"/>
      <c r="I37" s="93"/>
      <c r="J37" s="93"/>
      <c r="K37" s="93"/>
      <c r="L37" s="93"/>
      <c r="M37" s="93"/>
      <c r="N37" s="93">
        <v>1500</v>
      </c>
      <c r="O37" s="93"/>
      <c r="P37" s="93"/>
      <c r="Q37" s="101">
        <f>SUM(H37:P37)</f>
        <v>1500</v>
      </c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1:35">
      <c r="A38" s="93" t="s">
        <v>3084</v>
      </c>
      <c r="B38" s="101"/>
      <c r="C38" s="101"/>
      <c r="D38" s="117">
        <v>20790</v>
      </c>
      <c r="E38" s="101"/>
      <c r="F38" s="101"/>
      <c r="G38" s="93"/>
      <c r="H38" s="101"/>
      <c r="I38" s="93"/>
      <c r="J38" s="93"/>
      <c r="K38" s="93"/>
      <c r="L38" s="93"/>
      <c r="M38" s="93"/>
      <c r="N38" s="93"/>
      <c r="O38" s="93"/>
      <c r="P38" s="93"/>
      <c r="Q38" s="101">
        <f t="shared" si="0"/>
        <v>0</v>
      </c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</row>
    <row r="39" spans="1:35">
      <c r="A39" s="93" t="s">
        <v>3085</v>
      </c>
      <c r="B39" s="101"/>
      <c r="C39" s="101"/>
      <c r="D39" s="117">
        <v>20760</v>
      </c>
      <c r="E39" s="101"/>
      <c r="F39" s="101"/>
      <c r="G39" s="93"/>
      <c r="H39" s="101"/>
      <c r="I39" s="93"/>
      <c r="J39" s="93"/>
      <c r="K39" s="93"/>
      <c r="L39" s="93"/>
      <c r="M39" s="93"/>
      <c r="N39" s="93"/>
      <c r="O39" s="93"/>
      <c r="P39" s="93"/>
      <c r="Q39" s="101">
        <f t="shared" si="0"/>
        <v>0</v>
      </c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76"/>
      <c r="AE39" s="76"/>
      <c r="AF39" s="76"/>
      <c r="AG39" s="76"/>
      <c r="AH39" s="76"/>
      <c r="AI39" s="76"/>
    </row>
    <row r="40" spans="1:35">
      <c r="A40" s="94" t="s">
        <v>3086</v>
      </c>
      <c r="B40" s="101"/>
      <c r="C40" s="101"/>
      <c r="D40" s="101"/>
      <c r="E40" s="101"/>
      <c r="F40" s="101"/>
      <c r="G40" s="93"/>
      <c r="H40" s="101"/>
      <c r="I40" s="93"/>
      <c r="J40" s="93"/>
      <c r="K40" s="93"/>
      <c r="L40" s="93"/>
      <c r="M40" s="93"/>
      <c r="N40" s="93"/>
      <c r="O40" s="93"/>
      <c r="P40" s="93"/>
      <c r="Q40" s="101">
        <f t="shared" si="0"/>
        <v>0</v>
      </c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59"/>
      <c r="AE40" s="59"/>
      <c r="AF40" s="59"/>
      <c r="AG40" s="59"/>
      <c r="AH40" s="59"/>
      <c r="AI40" s="59"/>
    </row>
    <row r="41" spans="1:35">
      <c r="A41" s="113" t="s">
        <v>3087</v>
      </c>
      <c r="B41" s="101"/>
      <c r="C41" s="101"/>
      <c r="D41" s="117">
        <v>20790</v>
      </c>
      <c r="E41" s="101"/>
      <c r="F41" s="101"/>
      <c r="G41" s="93"/>
      <c r="H41" s="101"/>
      <c r="I41" s="93"/>
      <c r="J41" s="93"/>
      <c r="K41" s="93"/>
      <c r="L41" s="93"/>
      <c r="M41" s="93"/>
      <c r="N41" s="93"/>
      <c r="O41" s="93"/>
      <c r="P41" s="93"/>
      <c r="Q41" s="101">
        <f t="shared" si="0"/>
        <v>0</v>
      </c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59"/>
      <c r="AE41" s="59"/>
      <c r="AF41" s="59"/>
      <c r="AG41" s="59"/>
      <c r="AH41" s="59"/>
      <c r="AI41" s="59"/>
    </row>
    <row r="42" spans="1:35">
      <c r="A42" s="94" t="s">
        <v>3088</v>
      </c>
      <c r="B42" s="101"/>
      <c r="C42" s="101"/>
      <c r="D42" s="101"/>
      <c r="E42" s="101"/>
      <c r="F42" s="101"/>
      <c r="G42" s="93"/>
      <c r="H42" s="101"/>
      <c r="I42" s="93"/>
      <c r="J42" s="93"/>
      <c r="K42" s="93"/>
      <c r="L42" s="93"/>
      <c r="M42" s="93"/>
      <c r="N42" s="93"/>
      <c r="O42" s="93"/>
      <c r="P42" s="93"/>
      <c r="Q42" s="101">
        <f t="shared" si="0"/>
        <v>0</v>
      </c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59"/>
      <c r="AE42" s="59"/>
      <c r="AF42" s="59"/>
      <c r="AG42" s="59"/>
      <c r="AH42" s="59"/>
      <c r="AI42" s="59"/>
    </row>
    <row r="43" spans="1:35">
      <c r="A43" s="93" t="s">
        <v>3089</v>
      </c>
      <c r="B43" s="101"/>
      <c r="C43" s="101"/>
      <c r="D43" s="11" t="s">
        <v>2868</v>
      </c>
      <c r="E43" s="101"/>
      <c r="F43" s="101"/>
      <c r="G43" s="93"/>
      <c r="H43" s="101"/>
      <c r="I43" s="93"/>
      <c r="J43" s="93"/>
      <c r="K43" s="93"/>
      <c r="L43" s="93"/>
      <c r="M43" s="93"/>
      <c r="N43" s="93"/>
      <c r="O43" s="93"/>
      <c r="P43" s="93"/>
      <c r="Q43" s="101">
        <f t="shared" si="0"/>
        <v>0</v>
      </c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59"/>
      <c r="AE43" s="59"/>
      <c r="AF43" s="59"/>
      <c r="AG43" s="59"/>
      <c r="AH43" s="59"/>
      <c r="AI43" s="59"/>
    </row>
    <row r="44" spans="1:35">
      <c r="A44" s="93" t="s">
        <v>3090</v>
      </c>
      <c r="B44" s="101"/>
      <c r="C44" s="101"/>
      <c r="D44" s="11" t="s">
        <v>2868</v>
      </c>
      <c r="E44" s="101"/>
      <c r="F44" s="101"/>
      <c r="G44" s="93"/>
      <c r="H44" s="101"/>
      <c r="I44" s="93"/>
      <c r="J44" s="93"/>
      <c r="K44" s="93"/>
      <c r="L44" s="93"/>
      <c r="M44" s="93"/>
      <c r="N44" s="93"/>
      <c r="O44" s="93"/>
      <c r="P44" s="93"/>
      <c r="Q44" s="101">
        <f t="shared" si="0"/>
        <v>0</v>
      </c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59"/>
      <c r="AE44" s="59"/>
      <c r="AF44" s="59"/>
      <c r="AG44" s="59"/>
      <c r="AH44" s="59"/>
      <c r="AI44" s="59"/>
    </row>
    <row r="45" spans="1:35">
      <c r="A45" s="94" t="s">
        <v>3091</v>
      </c>
      <c r="B45" s="101"/>
      <c r="C45" s="101"/>
      <c r="D45" s="101"/>
      <c r="E45" s="101"/>
      <c r="F45" s="101"/>
      <c r="G45" s="93"/>
      <c r="H45" s="101"/>
      <c r="I45" s="93"/>
      <c r="J45" s="93"/>
      <c r="K45" s="93"/>
      <c r="L45" s="93"/>
      <c r="M45" s="93"/>
      <c r="N45" s="93"/>
      <c r="O45" s="93"/>
      <c r="P45" s="93"/>
      <c r="Q45" s="101">
        <f t="shared" si="0"/>
        <v>0</v>
      </c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59"/>
      <c r="AE45" s="59"/>
      <c r="AF45" s="59"/>
      <c r="AG45" s="59"/>
      <c r="AH45" s="59"/>
      <c r="AI45" s="59"/>
    </row>
    <row r="46" spans="1:35">
      <c r="A46" s="93" t="s">
        <v>3092</v>
      </c>
      <c r="B46" s="101"/>
      <c r="C46" s="101"/>
      <c r="D46" s="11" t="s">
        <v>2868</v>
      </c>
      <c r="E46" s="101"/>
      <c r="F46" s="101"/>
      <c r="G46" s="93"/>
      <c r="H46" s="101"/>
      <c r="I46" s="93"/>
      <c r="J46" s="93"/>
      <c r="K46" s="93"/>
      <c r="L46" s="93"/>
      <c r="M46" s="93"/>
      <c r="N46" s="93"/>
      <c r="O46" s="93"/>
      <c r="P46" s="93"/>
      <c r="Q46" s="101">
        <f t="shared" si="0"/>
        <v>0</v>
      </c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59"/>
      <c r="AE46" s="59"/>
      <c r="AF46" s="59"/>
      <c r="AG46" s="59"/>
      <c r="AH46" s="59"/>
      <c r="AI46" s="59"/>
    </row>
    <row r="47" spans="1:35">
      <c r="A47" s="122" t="s">
        <v>3093</v>
      </c>
      <c r="B47" s="101"/>
      <c r="C47" s="101"/>
      <c r="D47" s="101"/>
      <c r="E47" s="101"/>
      <c r="F47" s="101"/>
      <c r="G47" s="93"/>
      <c r="H47" s="101"/>
      <c r="I47" s="93"/>
      <c r="J47" s="93"/>
      <c r="K47" s="93"/>
      <c r="L47" s="93"/>
      <c r="M47" s="93"/>
      <c r="N47" s="93"/>
      <c r="O47" s="93"/>
      <c r="P47" s="93"/>
      <c r="Q47" s="101">
        <f t="shared" si="0"/>
        <v>0</v>
      </c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59"/>
      <c r="AE47" s="59"/>
      <c r="AF47" s="59"/>
      <c r="AG47" s="59"/>
      <c r="AH47" s="59"/>
      <c r="AI47" s="59"/>
    </row>
    <row r="48" spans="1:35">
      <c r="A48" s="93" t="s">
        <v>3094</v>
      </c>
      <c r="B48" s="101"/>
      <c r="C48" s="101" t="s">
        <v>3095</v>
      </c>
      <c r="D48" s="11" t="s">
        <v>2868</v>
      </c>
      <c r="E48" s="101"/>
      <c r="F48" s="101" t="s">
        <v>3096</v>
      </c>
      <c r="G48" s="93"/>
      <c r="H48" s="101"/>
      <c r="I48" s="93"/>
      <c r="J48" s="93"/>
      <c r="K48" s="93"/>
      <c r="L48" s="93"/>
      <c r="M48" s="93"/>
      <c r="N48" s="93"/>
      <c r="O48" s="93"/>
      <c r="P48" s="93"/>
      <c r="Q48" s="101">
        <f t="shared" si="0"/>
        <v>0</v>
      </c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59"/>
      <c r="AE48" s="59"/>
      <c r="AF48" s="59"/>
      <c r="AG48" s="59"/>
      <c r="AH48" s="59"/>
      <c r="AI48" s="59"/>
    </row>
    <row r="49" spans="1:35">
      <c r="A49" s="94" t="s">
        <v>3097</v>
      </c>
      <c r="B49" s="101"/>
      <c r="C49" s="101"/>
      <c r="D49" s="101"/>
      <c r="E49" s="101"/>
      <c r="F49" s="101" t="s">
        <v>2963</v>
      </c>
      <c r="G49" s="93"/>
      <c r="H49" s="101"/>
      <c r="I49" s="93"/>
      <c r="J49" s="93"/>
      <c r="K49" s="93"/>
      <c r="L49" s="93"/>
      <c r="M49" s="93"/>
      <c r="N49" s="93"/>
      <c r="O49" s="93"/>
      <c r="P49" s="93"/>
      <c r="Q49" s="101">
        <f t="shared" si="0"/>
        <v>0</v>
      </c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59"/>
      <c r="AE49" s="59"/>
      <c r="AF49" s="59"/>
      <c r="AG49" s="59"/>
      <c r="AH49" s="59"/>
      <c r="AI49" s="59"/>
    </row>
    <row r="50" spans="1:35">
      <c r="A50" s="93" t="s">
        <v>3098</v>
      </c>
      <c r="B50" s="101"/>
      <c r="C50" s="101"/>
      <c r="D50" s="117">
        <v>20790</v>
      </c>
      <c r="E50" s="101"/>
      <c r="F50" s="101"/>
      <c r="G50" s="93"/>
      <c r="H50" s="101"/>
      <c r="I50" s="93"/>
      <c r="J50" s="93"/>
      <c r="K50" s="93"/>
      <c r="L50" s="93"/>
      <c r="M50" s="93"/>
      <c r="N50" s="93"/>
      <c r="O50" s="93"/>
      <c r="P50" s="93"/>
      <c r="Q50" s="101">
        <f t="shared" si="0"/>
        <v>0</v>
      </c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59"/>
      <c r="AE50" s="59"/>
      <c r="AF50" s="59"/>
      <c r="AG50" s="59"/>
      <c r="AH50" s="59"/>
      <c r="AI50" s="59"/>
    </row>
    <row r="51" spans="1:35">
      <c r="A51" s="94" t="s">
        <v>3099</v>
      </c>
      <c r="B51" s="101"/>
      <c r="C51" s="101"/>
      <c r="D51" s="101"/>
      <c r="E51" s="101"/>
      <c r="F51" s="101"/>
      <c r="G51" s="93"/>
      <c r="H51" s="101"/>
      <c r="I51" s="93"/>
      <c r="J51" s="93"/>
      <c r="K51" s="93"/>
      <c r="L51" s="93"/>
      <c r="M51" s="93"/>
      <c r="N51" s="93"/>
      <c r="O51" s="93"/>
      <c r="P51" s="93"/>
      <c r="Q51" s="101">
        <f t="shared" si="0"/>
        <v>0</v>
      </c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59"/>
      <c r="AE51" s="59"/>
      <c r="AF51" s="59"/>
      <c r="AG51" s="59"/>
      <c r="AH51" s="59"/>
      <c r="AI51" s="59"/>
    </row>
    <row r="52" spans="1:35">
      <c r="A52" s="93" t="s">
        <v>3100</v>
      </c>
      <c r="B52" s="101"/>
      <c r="C52" s="101"/>
      <c r="D52" s="11" t="s">
        <v>2868</v>
      </c>
      <c r="E52" s="101"/>
      <c r="F52" s="101"/>
      <c r="G52" s="93"/>
      <c r="H52" s="101"/>
      <c r="I52" s="93"/>
      <c r="J52" s="93"/>
      <c r="K52" s="93"/>
      <c r="L52" s="93"/>
      <c r="M52" s="93"/>
      <c r="N52" s="93"/>
      <c r="O52" s="93"/>
      <c r="P52" s="93"/>
      <c r="Q52" s="101">
        <f t="shared" si="0"/>
        <v>0</v>
      </c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59"/>
      <c r="AE52" s="59"/>
      <c r="AF52" s="59"/>
      <c r="AG52" s="59"/>
      <c r="AH52" s="59"/>
      <c r="AI52" s="59"/>
    </row>
    <row r="53" spans="1:35">
      <c r="A53" s="94" t="s">
        <v>3101</v>
      </c>
      <c r="B53" s="101"/>
      <c r="C53" s="101"/>
      <c r="D53" s="101"/>
      <c r="E53" s="101"/>
      <c r="F53" s="101"/>
      <c r="G53" s="93"/>
      <c r="H53" s="101"/>
      <c r="I53" s="93"/>
      <c r="J53" s="93"/>
      <c r="K53" s="93"/>
      <c r="L53" s="93"/>
      <c r="M53" s="93"/>
      <c r="N53" s="93"/>
      <c r="O53" s="93"/>
      <c r="P53" s="93"/>
      <c r="Q53" s="101">
        <f t="shared" si="0"/>
        <v>0</v>
      </c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59"/>
      <c r="AE53" s="59"/>
      <c r="AF53" s="59"/>
      <c r="AG53" s="59"/>
      <c r="AH53" s="59"/>
      <c r="AI53" s="59"/>
    </row>
    <row r="54" spans="1:35">
      <c r="A54" s="113" t="s">
        <v>3102</v>
      </c>
      <c r="B54" s="101"/>
      <c r="C54" s="101"/>
      <c r="D54" s="117">
        <v>17168</v>
      </c>
      <c r="E54" s="101"/>
      <c r="F54" s="101"/>
      <c r="G54" s="93"/>
      <c r="H54" s="101"/>
      <c r="I54" s="93"/>
      <c r="J54" s="93"/>
      <c r="K54" s="93"/>
      <c r="L54" s="93"/>
      <c r="M54" s="93"/>
      <c r="N54" s="93"/>
      <c r="O54" s="93"/>
      <c r="P54" s="93"/>
      <c r="Q54" s="101">
        <f t="shared" si="0"/>
        <v>0</v>
      </c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59"/>
      <c r="AE54" s="59"/>
      <c r="AF54" s="59"/>
      <c r="AG54" s="59"/>
      <c r="AH54" s="59"/>
      <c r="AI54" s="59"/>
    </row>
    <row r="55" spans="1:35">
      <c r="A55" s="93" t="s">
        <v>3103</v>
      </c>
      <c r="B55" s="101"/>
      <c r="C55" s="101"/>
      <c r="D55" s="11" t="s">
        <v>2868</v>
      </c>
      <c r="E55" s="101"/>
      <c r="F55" s="101"/>
      <c r="G55" s="93"/>
      <c r="H55" s="101"/>
      <c r="I55" s="93"/>
      <c r="J55" s="93"/>
      <c r="K55" s="93"/>
      <c r="L55" s="93"/>
      <c r="M55" s="93"/>
      <c r="N55" s="93"/>
      <c r="O55" s="93"/>
      <c r="P55" s="93"/>
      <c r="Q55" s="101">
        <f t="shared" si="0"/>
        <v>0</v>
      </c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59"/>
      <c r="AE55" s="59"/>
      <c r="AF55" s="59"/>
      <c r="AG55" s="59"/>
      <c r="AH55" s="59"/>
      <c r="AI55" s="59"/>
    </row>
    <row r="56" spans="1:35">
      <c r="A56" s="94" t="s">
        <v>3104</v>
      </c>
      <c r="B56" s="101"/>
      <c r="C56" s="101"/>
      <c r="D56" s="101"/>
      <c r="E56" s="101"/>
      <c r="F56" s="101"/>
      <c r="G56" s="93"/>
      <c r="H56" s="101"/>
      <c r="I56" s="93"/>
      <c r="J56" s="93"/>
      <c r="K56" s="93"/>
      <c r="L56" s="93"/>
      <c r="M56" s="93"/>
      <c r="N56" s="93"/>
      <c r="O56" s="93"/>
      <c r="P56" s="93"/>
      <c r="Q56" s="101">
        <f t="shared" si="0"/>
        <v>0</v>
      </c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59"/>
      <c r="AE56" s="59"/>
      <c r="AF56" s="59"/>
      <c r="AG56" s="59"/>
      <c r="AH56" s="59"/>
      <c r="AI56" s="59"/>
    </row>
    <row r="57" spans="1:35">
      <c r="A57" s="113" t="s">
        <v>3105</v>
      </c>
      <c r="B57" s="101"/>
      <c r="C57" s="101"/>
      <c r="D57" s="11" t="s">
        <v>2868</v>
      </c>
      <c r="E57" s="101"/>
      <c r="F57" s="101"/>
      <c r="G57" s="93"/>
      <c r="H57" s="101"/>
      <c r="I57" s="93"/>
      <c r="J57" s="93"/>
      <c r="K57" s="93"/>
      <c r="L57" s="93"/>
      <c r="M57" s="93"/>
      <c r="N57" s="93"/>
      <c r="O57" s="93"/>
      <c r="P57" s="93"/>
      <c r="Q57" s="101">
        <f t="shared" si="0"/>
        <v>0</v>
      </c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59"/>
      <c r="AE57" s="59"/>
      <c r="AF57" s="59"/>
      <c r="AG57" s="59"/>
      <c r="AH57" s="59"/>
      <c r="AI57" s="59"/>
    </row>
    <row r="58" spans="1:35">
      <c r="A58" s="94" t="s">
        <v>3106</v>
      </c>
      <c r="B58" s="101"/>
      <c r="C58" s="101"/>
      <c r="D58" s="101"/>
      <c r="E58" s="101"/>
      <c r="F58" s="101"/>
      <c r="G58" s="93"/>
      <c r="H58" s="101"/>
      <c r="I58" s="93"/>
      <c r="J58" s="93"/>
      <c r="K58" s="93"/>
      <c r="L58" s="93"/>
      <c r="M58" s="93"/>
      <c r="N58" s="93"/>
      <c r="O58" s="93"/>
      <c r="P58" s="93"/>
      <c r="Q58" s="101">
        <f t="shared" si="0"/>
        <v>0</v>
      </c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59"/>
      <c r="AE58" s="59"/>
      <c r="AF58" s="59"/>
      <c r="AG58" s="59"/>
      <c r="AH58" s="59"/>
      <c r="AI58" s="59"/>
    </row>
    <row r="59" spans="1:35">
      <c r="A59" s="123" t="s">
        <v>3107</v>
      </c>
      <c r="B59" s="101"/>
      <c r="C59" s="101"/>
      <c r="D59" s="101"/>
      <c r="E59" s="101"/>
      <c r="F59" s="101"/>
      <c r="G59" s="93"/>
      <c r="H59" s="101"/>
      <c r="I59" s="93"/>
      <c r="J59" s="93"/>
      <c r="K59" s="93"/>
      <c r="L59" s="93"/>
      <c r="M59" s="93"/>
      <c r="N59" s="93"/>
      <c r="O59" s="93"/>
      <c r="P59" s="93"/>
      <c r="Q59" s="101">
        <f t="shared" si="0"/>
        <v>0</v>
      </c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59"/>
      <c r="AE59" s="59"/>
      <c r="AF59" s="59"/>
      <c r="AG59" s="59"/>
      <c r="AH59" s="59"/>
      <c r="AI59" s="59"/>
    </row>
    <row r="60" spans="1:35">
      <c r="A60" s="113" t="s">
        <v>3108</v>
      </c>
      <c r="B60" s="101"/>
      <c r="C60" s="101"/>
      <c r="D60" s="11" t="s">
        <v>2868</v>
      </c>
      <c r="E60" s="101"/>
      <c r="F60" s="101" t="s">
        <v>3109</v>
      </c>
      <c r="G60" s="93"/>
      <c r="H60" s="101"/>
      <c r="I60" s="93"/>
      <c r="J60" s="93"/>
      <c r="K60" s="93"/>
      <c r="L60" s="93"/>
      <c r="M60" s="93"/>
      <c r="N60" s="93"/>
      <c r="O60" s="93"/>
      <c r="P60" s="93"/>
      <c r="Q60" s="101">
        <f t="shared" si="0"/>
        <v>0</v>
      </c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59"/>
      <c r="AE60" s="59"/>
      <c r="AF60" s="59"/>
      <c r="AG60" s="59"/>
      <c r="AH60" s="59"/>
      <c r="AI60" s="59"/>
    </row>
    <row r="61" spans="1:35">
      <c r="A61" s="113" t="s">
        <v>3110</v>
      </c>
      <c r="B61" s="101"/>
      <c r="C61" s="101"/>
      <c r="D61" s="101"/>
      <c r="E61" s="101"/>
      <c r="F61" s="101" t="s">
        <v>3111</v>
      </c>
      <c r="G61" s="93"/>
      <c r="H61" s="101"/>
      <c r="I61" s="93"/>
      <c r="J61" s="93"/>
      <c r="K61" s="93"/>
      <c r="L61" s="93"/>
      <c r="M61" s="93"/>
      <c r="N61" s="93"/>
      <c r="O61" s="93"/>
      <c r="P61" s="93"/>
      <c r="Q61" s="101">
        <f t="shared" si="0"/>
        <v>0</v>
      </c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59"/>
      <c r="AE61" s="59"/>
      <c r="AF61" s="59"/>
      <c r="AG61" s="59"/>
      <c r="AH61" s="59"/>
      <c r="AI61" s="59"/>
    </row>
    <row r="62" spans="1:35">
      <c r="A62" s="94" t="s">
        <v>3112</v>
      </c>
      <c r="B62" s="101"/>
      <c r="C62" s="101"/>
      <c r="D62" s="101"/>
      <c r="E62" s="101"/>
      <c r="F62" s="101"/>
      <c r="G62" s="93"/>
      <c r="H62" s="101"/>
      <c r="I62" s="93"/>
      <c r="J62" s="93"/>
      <c r="K62" s="93"/>
      <c r="L62" s="93"/>
      <c r="M62" s="93"/>
      <c r="N62" s="93"/>
      <c r="O62" s="93"/>
      <c r="P62" s="93"/>
      <c r="Q62" s="101">
        <f t="shared" si="0"/>
        <v>0</v>
      </c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59"/>
      <c r="AE62" s="59"/>
      <c r="AF62" s="59"/>
      <c r="AG62" s="59"/>
      <c r="AH62" s="59"/>
      <c r="AI62" s="59"/>
    </row>
    <row r="63" spans="1:35">
      <c r="A63" s="94" t="s">
        <v>3113</v>
      </c>
      <c r="B63" s="101"/>
      <c r="C63" s="101"/>
      <c r="D63" s="101"/>
      <c r="E63" s="101"/>
      <c r="F63" s="101"/>
      <c r="G63" s="93"/>
      <c r="H63" s="101"/>
      <c r="I63" s="93"/>
      <c r="J63" s="93"/>
      <c r="K63" s="93"/>
      <c r="L63" s="93"/>
      <c r="M63" s="93"/>
      <c r="N63" s="93"/>
      <c r="O63" s="93"/>
      <c r="P63" s="93"/>
      <c r="Q63" s="101">
        <f t="shared" si="0"/>
        <v>0</v>
      </c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59"/>
      <c r="AE63" s="59"/>
      <c r="AF63" s="59"/>
      <c r="AG63" s="59"/>
      <c r="AH63" s="59"/>
      <c r="AI63" s="59"/>
    </row>
    <row r="64" spans="1:35">
      <c r="A64" s="94" t="s">
        <v>3114</v>
      </c>
      <c r="B64" s="101"/>
      <c r="C64" s="101"/>
      <c r="D64" s="101"/>
      <c r="E64" s="101"/>
      <c r="F64" s="101"/>
      <c r="G64" s="93"/>
      <c r="H64" s="101"/>
      <c r="I64" s="93"/>
      <c r="J64" s="93"/>
      <c r="K64" s="93"/>
      <c r="L64" s="93"/>
      <c r="M64" s="93"/>
      <c r="N64" s="93"/>
      <c r="O64" s="93"/>
      <c r="P64" s="93"/>
      <c r="Q64" s="101">
        <f t="shared" si="0"/>
        <v>0</v>
      </c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59"/>
      <c r="AE64" s="59"/>
      <c r="AF64" s="59"/>
      <c r="AG64" s="59"/>
      <c r="AH64" s="59"/>
      <c r="AI64" s="59"/>
    </row>
    <row r="65" spans="1:35">
      <c r="A65" s="113" t="s">
        <v>3115</v>
      </c>
      <c r="B65" s="101"/>
      <c r="C65" s="101"/>
      <c r="D65" s="11" t="s">
        <v>2868</v>
      </c>
      <c r="E65" s="101"/>
      <c r="F65" s="101"/>
      <c r="G65" s="93"/>
      <c r="H65" s="101"/>
      <c r="I65" s="93"/>
      <c r="J65" s="93"/>
      <c r="K65" s="93"/>
      <c r="L65" s="93"/>
      <c r="M65" s="93"/>
      <c r="N65" s="93"/>
      <c r="O65" s="93"/>
      <c r="P65" s="93"/>
      <c r="Q65" s="101">
        <f t="shared" si="0"/>
        <v>0</v>
      </c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59"/>
      <c r="AE65" s="59"/>
      <c r="AF65" s="59"/>
      <c r="AG65" s="59"/>
      <c r="AH65" s="59"/>
      <c r="AI65" s="59"/>
    </row>
    <row r="66" spans="1:35">
      <c r="A66" s="94" t="s">
        <v>3116</v>
      </c>
      <c r="B66" s="101"/>
      <c r="C66" s="101"/>
      <c r="D66" s="101"/>
      <c r="E66" s="101"/>
      <c r="F66" s="101"/>
      <c r="G66" s="93"/>
      <c r="H66" s="101"/>
      <c r="I66" s="93"/>
      <c r="J66" s="93"/>
      <c r="K66" s="93"/>
      <c r="L66" s="93"/>
      <c r="M66" s="93"/>
      <c r="N66" s="93"/>
      <c r="O66" s="93"/>
      <c r="P66" s="93"/>
      <c r="Q66" s="101">
        <f t="shared" si="0"/>
        <v>0</v>
      </c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59"/>
      <c r="AE66" s="59"/>
      <c r="AF66" s="59"/>
      <c r="AG66" s="59"/>
      <c r="AH66" s="59"/>
      <c r="AI66" s="59"/>
    </row>
    <row r="67" spans="1:35">
      <c r="A67" s="113" t="s">
        <v>3117</v>
      </c>
      <c r="B67" s="101"/>
      <c r="C67" s="101"/>
      <c r="D67" s="117">
        <v>20760</v>
      </c>
      <c r="E67" s="101"/>
      <c r="F67" s="101"/>
      <c r="G67" s="93"/>
      <c r="H67" s="101"/>
      <c r="I67" s="93"/>
      <c r="J67" s="93"/>
      <c r="K67" s="93"/>
      <c r="L67" s="93"/>
      <c r="M67" s="93"/>
      <c r="N67" s="93"/>
      <c r="O67" s="93"/>
      <c r="P67" s="93"/>
      <c r="Q67" s="101">
        <f t="shared" si="0"/>
        <v>0</v>
      </c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59"/>
      <c r="AE67" s="59"/>
      <c r="AF67" s="59"/>
      <c r="AG67" s="59"/>
      <c r="AH67" s="59"/>
      <c r="AI67" s="59"/>
    </row>
    <row r="68" spans="1:35">
      <c r="A68" s="113"/>
      <c r="B68" s="101"/>
      <c r="C68" s="101"/>
      <c r="D68" s="117"/>
      <c r="E68" s="101"/>
      <c r="F68" s="101"/>
      <c r="G68" s="93"/>
      <c r="H68" s="101"/>
      <c r="I68" s="93"/>
      <c r="J68" s="93"/>
      <c r="K68" s="93"/>
      <c r="L68" s="93"/>
      <c r="M68" s="93"/>
      <c r="N68" s="93"/>
      <c r="O68" s="93"/>
      <c r="P68" s="93"/>
      <c r="Q68" s="101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59"/>
      <c r="AE68" s="59"/>
      <c r="AF68" s="59"/>
      <c r="AG68" s="59"/>
      <c r="AH68" s="59"/>
      <c r="AI68" s="59"/>
    </row>
    <row r="69" spans="1:35">
      <c r="A69" s="113"/>
      <c r="B69" s="101"/>
      <c r="C69" s="101"/>
      <c r="D69" s="117"/>
      <c r="E69" s="101"/>
      <c r="F69" s="101"/>
      <c r="G69" s="93"/>
      <c r="H69" s="101"/>
      <c r="I69" s="93"/>
      <c r="J69" s="93"/>
      <c r="K69" s="93"/>
      <c r="L69" s="93"/>
      <c r="M69" s="93"/>
      <c r="N69" s="93"/>
      <c r="O69" s="93"/>
      <c r="P69" s="93"/>
      <c r="Q69" s="101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59"/>
      <c r="AE69" s="59"/>
      <c r="AF69" s="59"/>
      <c r="AG69" s="59"/>
      <c r="AH69" s="59"/>
      <c r="AI69" s="59"/>
    </row>
    <row r="70" spans="1:35">
      <c r="A70" s="113"/>
      <c r="B70" s="101"/>
      <c r="C70" s="101"/>
      <c r="D70" s="117"/>
      <c r="E70" s="101"/>
      <c r="F70" s="101"/>
      <c r="G70" s="93"/>
      <c r="H70" s="101"/>
      <c r="I70" s="93"/>
      <c r="J70" s="93"/>
      <c r="K70" s="93"/>
      <c r="L70" s="93"/>
      <c r="M70" s="93"/>
      <c r="N70" s="93"/>
      <c r="O70" s="93"/>
      <c r="P70" s="93"/>
      <c r="Q70" s="101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59"/>
      <c r="AE70" s="59"/>
      <c r="AF70" s="59"/>
      <c r="AG70" s="59"/>
      <c r="AH70" s="59"/>
      <c r="AI70" s="59"/>
    </row>
    <row r="71" spans="1:35">
      <c r="A71" s="113"/>
      <c r="B71" s="101"/>
      <c r="C71" s="101"/>
      <c r="D71" s="117"/>
      <c r="E71" s="101"/>
      <c r="F71" s="101"/>
      <c r="G71" s="93"/>
      <c r="H71" s="101"/>
      <c r="I71" s="93"/>
      <c r="J71" s="93"/>
      <c r="K71" s="93"/>
      <c r="L71" s="93"/>
      <c r="M71" s="93"/>
      <c r="N71" s="93"/>
      <c r="O71" s="93"/>
      <c r="P71" s="93"/>
      <c r="Q71" s="101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59"/>
      <c r="AE71" s="59"/>
      <c r="AF71" s="59"/>
      <c r="AG71" s="59"/>
      <c r="AH71" s="59"/>
      <c r="AI71" s="59"/>
    </row>
    <row r="72" spans="1:35">
      <c r="A72" s="113"/>
      <c r="B72" s="101"/>
      <c r="C72" s="101"/>
      <c r="D72" s="117"/>
      <c r="E72" s="101"/>
      <c r="F72" s="101"/>
      <c r="G72" s="93"/>
      <c r="H72" s="101"/>
      <c r="I72" s="93"/>
      <c r="J72" s="93"/>
      <c r="K72" s="93"/>
      <c r="L72" s="93"/>
      <c r="M72" s="93"/>
      <c r="N72" s="93"/>
      <c r="O72" s="93"/>
      <c r="P72" s="93"/>
      <c r="Q72" s="101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59"/>
      <c r="AE72" s="59"/>
      <c r="AF72" s="59"/>
      <c r="AG72" s="59"/>
      <c r="AH72" s="59"/>
      <c r="AI72" s="59"/>
    </row>
    <row r="73" spans="1:35">
      <c r="A73" s="113"/>
      <c r="B73" s="101"/>
      <c r="C73" s="101"/>
      <c r="D73" s="117"/>
      <c r="E73" s="101"/>
      <c r="F73" s="101"/>
      <c r="G73" s="93"/>
      <c r="H73" s="101"/>
      <c r="I73" s="93"/>
      <c r="J73" s="93"/>
      <c r="K73" s="93"/>
      <c r="L73" s="93"/>
      <c r="M73" s="93"/>
      <c r="N73" s="93"/>
      <c r="O73" s="93"/>
      <c r="P73" s="93"/>
      <c r="Q73" s="101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59"/>
      <c r="AE73" s="59"/>
      <c r="AF73" s="59"/>
      <c r="AG73" s="59"/>
      <c r="AH73" s="59"/>
      <c r="AI73" s="59"/>
    </row>
    <row r="74" spans="1:35">
      <c r="A74" s="119" t="s">
        <v>376</v>
      </c>
      <c r="B74" s="120"/>
      <c r="C74" s="120"/>
      <c r="D74" s="120"/>
      <c r="E74" s="119">
        <f>Q74</f>
        <v>1500</v>
      </c>
      <c r="F74" s="101"/>
      <c r="G74" s="93">
        <f>SUM(G12:G67)</f>
        <v>0</v>
      </c>
      <c r="H74" s="93">
        <f t="shared" ref="H74:Q74" si="1">SUM(H12:H67)</f>
        <v>0</v>
      </c>
      <c r="I74" s="93">
        <f t="shared" si="1"/>
        <v>0</v>
      </c>
      <c r="J74" s="93">
        <f t="shared" si="1"/>
        <v>0</v>
      </c>
      <c r="K74" s="93">
        <f t="shared" si="1"/>
        <v>0</v>
      </c>
      <c r="L74" s="93">
        <f t="shared" si="1"/>
        <v>0</v>
      </c>
      <c r="M74" s="93">
        <f t="shared" si="1"/>
        <v>0</v>
      </c>
      <c r="N74" s="93">
        <f t="shared" si="1"/>
        <v>1500</v>
      </c>
      <c r="O74" s="93">
        <f t="shared" si="1"/>
        <v>0</v>
      </c>
      <c r="P74" s="93">
        <f t="shared" si="1"/>
        <v>0</v>
      </c>
      <c r="Q74" s="93">
        <f t="shared" si="1"/>
        <v>1500</v>
      </c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59"/>
      <c r="AE74" s="59"/>
      <c r="AF74" s="59"/>
      <c r="AG74" s="59"/>
      <c r="AH74" s="59"/>
      <c r="AI74" s="59"/>
    </row>
    <row r="75" spans="1:35" s="108" customFormat="1">
      <c r="A75" s="171"/>
      <c r="B75" s="18"/>
      <c r="C75" s="18"/>
      <c r="D75" s="18"/>
      <c r="E75" s="171"/>
      <c r="F75" s="18"/>
      <c r="G75" s="18"/>
      <c r="H75" s="18"/>
      <c r="I75" s="24"/>
      <c r="J75" s="24"/>
      <c r="K75" s="24"/>
      <c r="L75" s="24"/>
      <c r="M75" s="24"/>
      <c r="N75" s="24"/>
      <c r="O75" s="24"/>
      <c r="P75" s="24"/>
      <c r="Q75" s="18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9"/>
      <c r="AE75" s="9"/>
      <c r="AF75" s="9"/>
      <c r="AG75" s="9"/>
      <c r="AH75" s="9"/>
      <c r="AI75" s="9"/>
    </row>
    <row r="76" spans="1:35">
      <c r="A76" s="70" t="s">
        <v>818</v>
      </c>
      <c r="B76" s="2013" t="s">
        <v>779</v>
      </c>
      <c r="C76" s="2013"/>
      <c r="D76" s="2013"/>
      <c r="E76" s="73"/>
      <c r="F76" s="25"/>
      <c r="G76" s="25" t="s">
        <v>780</v>
      </c>
      <c r="H76" s="172"/>
    </row>
    <row r="77" spans="1:35">
      <c r="A77" s="22" t="s">
        <v>819</v>
      </c>
      <c r="D77" s="73"/>
      <c r="E77" s="25" t="s">
        <v>819</v>
      </c>
      <c r="F77" s="25"/>
      <c r="G77" s="73"/>
      <c r="H77" s="25" t="s">
        <v>820</v>
      </c>
      <c r="I77" s="173"/>
    </row>
    <row r="78" spans="1:35">
      <c r="A78" s="173" t="s">
        <v>821</v>
      </c>
      <c r="D78" s="73"/>
      <c r="E78" s="25" t="s">
        <v>821</v>
      </c>
      <c r="F78" s="25"/>
      <c r="G78" s="73"/>
      <c r="H78" s="25" t="s">
        <v>2566</v>
      </c>
      <c r="I78" s="173"/>
    </row>
    <row r="80" spans="1:35">
      <c r="I80" s="114"/>
      <c r="J80" s="114"/>
    </row>
    <row r="81" spans="9:10">
      <c r="I81" s="25"/>
      <c r="J81" s="25"/>
    </row>
    <row r="82" spans="9:10">
      <c r="I82" s="25"/>
      <c r="J82" s="25"/>
    </row>
  </sheetData>
  <mergeCells count="1032">
    <mergeCell ref="B76:D76"/>
    <mergeCell ref="R10:AC10"/>
    <mergeCell ref="AD10:AI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63541666666666663" right="0.23622047244094491" top="0.47916666666666669" bottom="0.41666666666666669" header="0.31496062992125984" footer="0.31496062992125984"/>
  <pageSetup paperSize="9" orientation="landscape" horizontalDpi="4294967293" verticalDpi="36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60"/>
  <sheetViews>
    <sheetView view="pageLayout" topLeftCell="A4" zoomScaleNormal="90" workbookViewId="0">
      <selection activeCell="F16" sqref="F16"/>
    </sheetView>
  </sheetViews>
  <sheetFormatPr defaultRowHeight="18.75"/>
  <cols>
    <col min="1" max="1" width="35.125" style="73" customWidth="1"/>
    <col min="2" max="3" width="31.75" style="73" hidden="1" customWidth="1"/>
    <col min="4" max="4" width="11.5" style="73" customWidth="1"/>
    <col min="5" max="5" width="12.125" style="70" customWidth="1"/>
    <col min="6" max="6" width="8.875" style="70" customWidth="1"/>
    <col min="7" max="7" width="6.625" style="22" customWidth="1"/>
    <col min="8" max="8" width="4.625" style="22" customWidth="1"/>
    <col min="9" max="13" width="4.625" style="73" customWidth="1"/>
    <col min="14" max="14" width="7.75" style="73" customWidth="1"/>
    <col min="15" max="15" width="6.25" style="73" customWidth="1"/>
    <col min="16" max="16" width="5.375" style="73" customWidth="1"/>
    <col min="17" max="17" width="6.5" style="73" customWidth="1"/>
    <col min="18" max="29" width="3.875" style="73" customWidth="1"/>
    <col min="30" max="33" width="16.375" style="9" customWidth="1"/>
    <col min="34" max="35" width="9" style="9"/>
    <col min="36" max="16384" width="9" style="73"/>
  </cols>
  <sheetData>
    <row r="1" spans="1:16384" ht="16.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6.5" customHeight="1">
      <c r="A2" s="13" t="s">
        <v>0</v>
      </c>
      <c r="C2" s="15"/>
      <c r="D2" s="15" t="s">
        <v>3118</v>
      </c>
      <c r="E2" s="14"/>
      <c r="F2" s="14"/>
      <c r="G2" s="15"/>
      <c r="H2" s="15"/>
      <c r="AD2" s="1"/>
      <c r="AE2" s="1"/>
      <c r="AF2" s="1"/>
      <c r="AG2" s="1"/>
      <c r="AH2" s="1"/>
      <c r="AI2" s="1"/>
    </row>
    <row r="3" spans="1:16384" ht="16.5" customHeight="1">
      <c r="A3" s="13" t="s">
        <v>2</v>
      </c>
      <c r="C3" s="15"/>
      <c r="D3" s="15" t="s">
        <v>1899</v>
      </c>
      <c r="E3" s="14"/>
      <c r="F3" s="14"/>
      <c r="G3" s="15"/>
      <c r="H3" s="15"/>
      <c r="AD3" s="1"/>
      <c r="AE3" s="1"/>
      <c r="AF3" s="1"/>
      <c r="AG3" s="1"/>
      <c r="AH3" s="1"/>
      <c r="AI3" s="1"/>
    </row>
    <row r="4" spans="1:16384" ht="16.5" customHeight="1">
      <c r="A4" s="13"/>
      <c r="C4" s="15"/>
      <c r="D4" s="15" t="s">
        <v>2005</v>
      </c>
      <c r="E4" s="14"/>
      <c r="F4" s="14"/>
      <c r="G4" s="15"/>
      <c r="H4" s="15"/>
      <c r="AD4" s="1"/>
      <c r="AE4" s="1"/>
      <c r="AF4" s="1"/>
      <c r="AG4" s="1"/>
      <c r="AH4" s="1"/>
      <c r="AI4" s="1"/>
    </row>
    <row r="5" spans="1:16384" ht="16.5" customHeight="1">
      <c r="A5" s="13"/>
      <c r="C5" s="15"/>
      <c r="D5" s="15" t="s">
        <v>307</v>
      </c>
      <c r="E5" s="14"/>
      <c r="F5" s="14"/>
      <c r="G5" s="15"/>
      <c r="H5" s="15"/>
      <c r="AD5" s="54"/>
      <c r="AE5" s="54"/>
      <c r="AF5" s="54"/>
      <c r="AG5" s="54"/>
      <c r="AH5" s="54"/>
      <c r="AI5" s="54"/>
    </row>
    <row r="6" spans="1:16384" ht="16.5" customHeight="1">
      <c r="A6" s="13"/>
      <c r="C6" s="14"/>
      <c r="D6" s="14" t="s">
        <v>319</v>
      </c>
      <c r="E6" s="14"/>
      <c r="F6" s="14"/>
      <c r="G6" s="14"/>
      <c r="H6" s="14"/>
      <c r="AD6" s="54"/>
      <c r="AE6" s="54"/>
      <c r="AF6" s="54"/>
      <c r="AG6" s="54"/>
      <c r="AH6" s="54"/>
      <c r="AI6" s="54"/>
    </row>
    <row r="7" spans="1:16384" ht="16.5" customHeight="1">
      <c r="A7" s="13" t="s">
        <v>4</v>
      </c>
      <c r="C7" s="103"/>
      <c r="D7" s="103" t="s">
        <v>1459</v>
      </c>
      <c r="E7" s="67"/>
      <c r="F7" s="67"/>
      <c r="G7" s="103"/>
      <c r="H7" s="103"/>
      <c r="AD7" s="54"/>
      <c r="AE7" s="54"/>
      <c r="AF7" s="54"/>
      <c r="AG7" s="54"/>
      <c r="AH7" s="54"/>
      <c r="AI7" s="54"/>
    </row>
    <row r="8" spans="1:16384" ht="16.5" customHeight="1">
      <c r="A8" s="13" t="s">
        <v>7</v>
      </c>
      <c r="C8" s="4"/>
      <c r="D8" s="4" t="s">
        <v>1900</v>
      </c>
      <c r="E8" s="412"/>
      <c r="F8" s="412"/>
      <c r="G8" s="4"/>
      <c r="H8" s="4"/>
      <c r="AD8" s="54"/>
      <c r="AE8" s="54"/>
      <c r="AF8" s="54"/>
      <c r="AG8" s="54"/>
      <c r="AH8" s="54"/>
      <c r="AI8" s="54"/>
    </row>
    <row r="9" spans="1:16384" ht="16.5" customHeight="1">
      <c r="A9" s="19" t="s">
        <v>9</v>
      </c>
      <c r="C9" s="23"/>
      <c r="D9" s="23" t="s">
        <v>3119</v>
      </c>
      <c r="E9" s="334"/>
      <c r="F9" s="334"/>
      <c r="G9" s="23"/>
      <c r="H9" s="23"/>
      <c r="AD9" s="54"/>
      <c r="AE9" s="54"/>
      <c r="AF9" s="54"/>
      <c r="AG9" s="54"/>
      <c r="AH9" s="54"/>
      <c r="AI9" s="54"/>
    </row>
    <row r="10" spans="1:16384" ht="16.5" customHeight="1">
      <c r="A10" s="13" t="s">
        <v>11</v>
      </c>
      <c r="C10" s="52"/>
      <c r="D10" s="52" t="s">
        <v>3120</v>
      </c>
      <c r="E10" s="6"/>
      <c r="F10" s="6"/>
      <c r="G10" s="52"/>
      <c r="H10" s="52"/>
      <c r="AD10" s="54"/>
      <c r="AE10" s="54"/>
      <c r="AF10" s="54"/>
      <c r="AG10" s="54"/>
      <c r="AH10" s="54"/>
      <c r="AI10" s="54"/>
    </row>
    <row r="11" spans="1:16384" s="55" customFormat="1" ht="16.5" customHeight="1">
      <c r="A11" s="2109" t="s">
        <v>12</v>
      </c>
      <c r="B11" s="2111" t="s">
        <v>2557</v>
      </c>
      <c r="C11" s="2111"/>
      <c r="D11" s="2112" t="s">
        <v>14</v>
      </c>
      <c r="E11" s="2118" t="s">
        <v>15</v>
      </c>
      <c r="F11" s="2118" t="s">
        <v>16</v>
      </c>
      <c r="G11" s="2117" t="s">
        <v>959</v>
      </c>
      <c r="H11" s="2117"/>
      <c r="I11" s="2117"/>
      <c r="J11" s="2117"/>
      <c r="K11" s="2117"/>
      <c r="L11" s="2117"/>
      <c r="M11" s="2117"/>
      <c r="N11" s="2117"/>
      <c r="O11" s="2117"/>
      <c r="P11" s="2117"/>
      <c r="Q11" s="2117"/>
      <c r="R11" s="2014" t="s">
        <v>3361</v>
      </c>
      <c r="S11" s="2014"/>
      <c r="T11" s="2014"/>
      <c r="U11" s="2014"/>
      <c r="V11" s="2014"/>
      <c r="W11" s="2014"/>
      <c r="X11" s="2014"/>
      <c r="Y11" s="2014"/>
      <c r="Z11" s="2014"/>
      <c r="AA11" s="2014"/>
      <c r="AB11" s="2014"/>
      <c r="AC11" s="2014"/>
      <c r="AD11" s="176" t="s">
        <v>1934</v>
      </c>
      <c r="AE11" s="176"/>
      <c r="AF11" s="176"/>
      <c r="AG11" s="176"/>
      <c r="AH11" s="176"/>
      <c r="AI11" s="176"/>
    </row>
    <row r="12" spans="1:16384" s="55" customFormat="1" ht="16.5" customHeight="1">
      <c r="A12" s="2110"/>
      <c r="B12" s="174" t="s">
        <v>2558</v>
      </c>
      <c r="C12" s="174" t="s">
        <v>2105</v>
      </c>
      <c r="D12" s="2113"/>
      <c r="E12" s="2118"/>
      <c r="F12" s="2118"/>
      <c r="G12" s="375" t="s">
        <v>3567</v>
      </c>
      <c r="H12" s="151" t="s">
        <v>997</v>
      </c>
      <c r="I12" s="151" t="s">
        <v>3284</v>
      </c>
      <c r="J12" s="152" t="s">
        <v>998</v>
      </c>
      <c r="K12" s="152" t="s">
        <v>3285</v>
      </c>
      <c r="L12" s="152" t="s">
        <v>960</v>
      </c>
      <c r="M12" s="152" t="s">
        <v>961</v>
      </c>
      <c r="N12" s="152" t="s">
        <v>22</v>
      </c>
      <c r="O12" s="152" t="s">
        <v>501</v>
      </c>
      <c r="P12" s="153" t="s">
        <v>1933</v>
      </c>
      <c r="Q12" s="152" t="s">
        <v>872</v>
      </c>
      <c r="R12" s="56" t="s">
        <v>434</v>
      </c>
      <c r="S12" s="57" t="s">
        <v>437</v>
      </c>
      <c r="T12" s="57" t="s">
        <v>3358</v>
      </c>
      <c r="U12" s="175" t="s">
        <v>1249</v>
      </c>
      <c r="V12" s="175" t="s">
        <v>3359</v>
      </c>
      <c r="W12" s="175" t="s">
        <v>440</v>
      </c>
      <c r="X12" s="175" t="s">
        <v>447</v>
      </c>
      <c r="Y12" s="265" t="s">
        <v>449</v>
      </c>
      <c r="Z12" s="265" t="s">
        <v>442</v>
      </c>
      <c r="AA12" s="265" t="s">
        <v>443</v>
      </c>
      <c r="AB12" s="265" t="s">
        <v>428</v>
      </c>
      <c r="AC12" s="265" t="s">
        <v>3360</v>
      </c>
      <c r="AD12" s="175" t="s">
        <v>2560</v>
      </c>
      <c r="AE12" s="175" t="s">
        <v>2561</v>
      </c>
      <c r="AF12" s="175" t="s">
        <v>2562</v>
      </c>
      <c r="AG12" s="175" t="s">
        <v>2563</v>
      </c>
      <c r="AH12" s="56" t="s">
        <v>872</v>
      </c>
      <c r="AI12" s="57" t="s">
        <v>1935</v>
      </c>
    </row>
    <row r="13" spans="1:16384" ht="16.5" customHeight="1">
      <c r="A13" s="12" t="s">
        <v>3121</v>
      </c>
      <c r="B13" s="77"/>
      <c r="C13" s="111" t="s">
        <v>3122</v>
      </c>
      <c r="D13" s="115">
        <v>20821</v>
      </c>
      <c r="E13" s="107" t="s">
        <v>788</v>
      </c>
      <c r="F13" s="113" t="s">
        <v>2962</v>
      </c>
      <c r="G13" s="93"/>
      <c r="H13" s="101"/>
      <c r="I13" s="93">
        <v>0</v>
      </c>
      <c r="J13" s="93"/>
      <c r="K13" s="93"/>
      <c r="L13" s="93"/>
      <c r="M13" s="93"/>
      <c r="N13" s="93"/>
      <c r="O13" s="93"/>
      <c r="P13" s="93"/>
      <c r="Q13" s="93">
        <f>SUM(G13:P13)</f>
        <v>0</v>
      </c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59"/>
      <c r="AE13" s="59"/>
      <c r="AF13" s="59"/>
      <c r="AG13" s="59"/>
      <c r="AH13" s="59"/>
      <c r="AI13" s="59"/>
    </row>
    <row r="14" spans="1:16384" ht="16.5" customHeight="1">
      <c r="A14" s="93" t="s">
        <v>3123</v>
      </c>
      <c r="B14" s="77"/>
      <c r="C14" s="101" t="s">
        <v>3124</v>
      </c>
      <c r="D14" s="115"/>
      <c r="E14" s="107"/>
      <c r="F14" s="113" t="s">
        <v>2861</v>
      </c>
      <c r="G14" s="93"/>
      <c r="H14" s="101"/>
      <c r="I14" s="93"/>
      <c r="J14" s="93"/>
      <c r="K14" s="93"/>
      <c r="L14" s="93"/>
      <c r="M14" s="93"/>
      <c r="N14" s="93"/>
      <c r="O14" s="93"/>
      <c r="P14" s="93"/>
      <c r="Q14" s="93">
        <f t="shared" ref="Q14:Q55" si="0">SUM(G14:P14)</f>
        <v>0</v>
      </c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</row>
    <row r="15" spans="1:16384" ht="16.5" customHeight="1">
      <c r="A15" s="93" t="s">
        <v>3125</v>
      </c>
      <c r="B15" s="101"/>
      <c r="C15" s="93"/>
      <c r="D15" s="117"/>
      <c r="E15" s="113"/>
      <c r="F15" s="113"/>
      <c r="G15" s="93"/>
      <c r="H15" s="101"/>
      <c r="I15" s="93"/>
      <c r="J15" s="93"/>
      <c r="K15" s="93"/>
      <c r="L15" s="93"/>
      <c r="M15" s="93"/>
      <c r="N15" s="93"/>
      <c r="O15" s="93"/>
      <c r="P15" s="93"/>
      <c r="Q15" s="93">
        <f t="shared" si="0"/>
        <v>0</v>
      </c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2"/>
      <c r="AE15" s="92"/>
      <c r="AF15" s="92"/>
      <c r="AG15" s="92"/>
      <c r="AH15" s="92"/>
      <c r="AI15" s="92"/>
    </row>
    <row r="16" spans="1:16384" ht="16.5" customHeight="1">
      <c r="A16" s="100" t="s">
        <v>3126</v>
      </c>
      <c r="B16" s="101"/>
      <c r="C16" s="93"/>
      <c r="D16" s="101"/>
      <c r="E16" s="113"/>
      <c r="F16" s="113"/>
      <c r="G16" s="93"/>
      <c r="H16" s="101"/>
      <c r="I16" s="93"/>
      <c r="J16" s="93"/>
      <c r="K16" s="93"/>
      <c r="L16" s="93"/>
      <c r="M16" s="93"/>
      <c r="N16" s="93"/>
      <c r="O16" s="93"/>
      <c r="P16" s="93"/>
      <c r="Q16" s="93">
        <f t="shared" si="0"/>
        <v>0</v>
      </c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</row>
    <row r="17" spans="1:35" ht="16.5" customHeight="1">
      <c r="A17" s="100" t="s">
        <v>3127</v>
      </c>
      <c r="B17" s="101" t="s">
        <v>3128</v>
      </c>
      <c r="C17" s="93"/>
      <c r="D17" s="117">
        <v>20760</v>
      </c>
      <c r="E17" s="113"/>
      <c r="F17" s="113"/>
      <c r="G17" s="93"/>
      <c r="H17" s="101"/>
      <c r="I17" s="93"/>
      <c r="J17" s="93"/>
      <c r="K17" s="93"/>
      <c r="L17" s="93"/>
      <c r="M17" s="93"/>
      <c r="N17" s="93"/>
      <c r="O17" s="93"/>
      <c r="P17" s="93"/>
      <c r="Q17" s="93">
        <f t="shared" si="0"/>
        <v>0</v>
      </c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</row>
    <row r="18" spans="1:35" ht="16.5" customHeight="1">
      <c r="A18" s="100" t="s">
        <v>3129</v>
      </c>
      <c r="B18" s="101" t="s">
        <v>3130</v>
      </c>
      <c r="C18" s="93"/>
      <c r="D18" s="117">
        <v>20760</v>
      </c>
      <c r="E18" s="113"/>
      <c r="F18" s="113"/>
      <c r="G18" s="93"/>
      <c r="H18" s="101"/>
      <c r="I18" s="93"/>
      <c r="J18" s="93"/>
      <c r="K18" s="93"/>
      <c r="L18" s="93"/>
      <c r="M18" s="93"/>
      <c r="N18" s="93"/>
      <c r="O18" s="93"/>
      <c r="P18" s="93"/>
      <c r="Q18" s="93">
        <f t="shared" si="0"/>
        <v>0</v>
      </c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</row>
    <row r="19" spans="1:35" ht="16.5" customHeight="1">
      <c r="A19" s="113" t="s">
        <v>3131</v>
      </c>
      <c r="B19" s="101" t="s">
        <v>3132</v>
      </c>
      <c r="C19" s="101" t="s">
        <v>3133</v>
      </c>
      <c r="D19" s="101" t="s">
        <v>3134</v>
      </c>
      <c r="E19" s="113"/>
      <c r="F19" s="113" t="s">
        <v>2962</v>
      </c>
      <c r="G19" s="93"/>
      <c r="H19" s="101"/>
      <c r="I19" s="93"/>
      <c r="J19" s="93"/>
      <c r="K19" s="93"/>
      <c r="L19" s="93"/>
      <c r="M19" s="93"/>
      <c r="N19" s="93"/>
      <c r="O19" s="93"/>
      <c r="P19" s="93"/>
      <c r="Q19" s="93">
        <f t="shared" si="0"/>
        <v>0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</row>
    <row r="20" spans="1:35" ht="16.5" customHeight="1">
      <c r="A20" s="113" t="s">
        <v>3279</v>
      </c>
      <c r="B20" s="101"/>
      <c r="C20" s="101" t="s">
        <v>3136</v>
      </c>
      <c r="D20" s="101"/>
      <c r="E20" s="113" t="s">
        <v>2910</v>
      </c>
      <c r="F20" s="113" t="s">
        <v>3137</v>
      </c>
      <c r="G20" s="93"/>
      <c r="H20" s="101"/>
      <c r="I20" s="93"/>
      <c r="J20" s="93"/>
      <c r="K20" s="93"/>
      <c r="L20" s="93"/>
      <c r="M20" s="93"/>
      <c r="N20" s="93"/>
      <c r="O20" s="93"/>
      <c r="P20" s="93"/>
      <c r="Q20" s="93">
        <f t="shared" si="0"/>
        <v>0</v>
      </c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</row>
    <row r="21" spans="1:35" ht="16.5" customHeight="1">
      <c r="A21" s="113"/>
      <c r="B21" s="101"/>
      <c r="C21" s="101"/>
      <c r="D21" s="101"/>
      <c r="E21" s="113" t="s">
        <v>3139</v>
      </c>
      <c r="F21" s="113"/>
      <c r="G21" s="93"/>
      <c r="H21" s="101"/>
      <c r="I21" s="93"/>
      <c r="J21" s="93"/>
      <c r="K21" s="93"/>
      <c r="L21" s="93"/>
      <c r="M21" s="93"/>
      <c r="N21" s="93"/>
      <c r="O21" s="93"/>
      <c r="P21" s="93"/>
      <c r="Q21" s="93">
        <f t="shared" si="0"/>
        <v>0</v>
      </c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</row>
    <row r="22" spans="1:35" ht="16.5" customHeight="1">
      <c r="A22" s="113"/>
      <c r="B22" s="101"/>
      <c r="C22" s="101"/>
      <c r="D22" s="101"/>
      <c r="E22" s="113" t="s">
        <v>2945</v>
      </c>
      <c r="F22" s="113"/>
      <c r="H22" s="101"/>
      <c r="I22" s="93"/>
      <c r="J22" s="93"/>
      <c r="K22" s="93"/>
      <c r="L22" s="93"/>
      <c r="M22" s="93"/>
      <c r="N22" s="93">
        <v>4000</v>
      </c>
      <c r="O22" s="93"/>
      <c r="P22" s="93"/>
      <c r="Q22" s="93">
        <f t="shared" si="0"/>
        <v>4000</v>
      </c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</row>
    <row r="23" spans="1:35" ht="16.5" customHeight="1">
      <c r="A23" s="113" t="s">
        <v>3281</v>
      </c>
      <c r="B23" s="101"/>
      <c r="C23" s="101"/>
      <c r="D23" s="101"/>
      <c r="E23" s="113"/>
      <c r="F23" s="113"/>
      <c r="G23" s="93"/>
      <c r="H23" s="101"/>
      <c r="I23" s="93"/>
      <c r="J23" s="93"/>
      <c r="K23" s="93"/>
      <c r="L23" s="93"/>
      <c r="M23" s="93"/>
      <c r="N23" s="93"/>
      <c r="O23" s="93"/>
      <c r="P23" s="93"/>
      <c r="Q23" s="93">
        <f t="shared" si="0"/>
        <v>0</v>
      </c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</row>
    <row r="24" spans="1:35" ht="16.5" customHeight="1">
      <c r="A24" s="100" t="s">
        <v>3138</v>
      </c>
      <c r="B24" s="101"/>
      <c r="C24" s="101"/>
      <c r="D24" s="101"/>
      <c r="E24" s="113" t="s">
        <v>2910</v>
      </c>
      <c r="F24" s="113"/>
      <c r="G24" s="93"/>
      <c r="H24" s="101"/>
      <c r="I24" s="93"/>
      <c r="J24" s="93"/>
      <c r="K24" s="93"/>
      <c r="L24" s="93"/>
      <c r="M24" s="93"/>
      <c r="N24" s="93"/>
      <c r="O24" s="93"/>
      <c r="P24" s="93"/>
      <c r="Q24" s="93">
        <f t="shared" si="0"/>
        <v>0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</row>
    <row r="25" spans="1:35" ht="16.5" customHeight="1">
      <c r="A25" s="100" t="s">
        <v>3140</v>
      </c>
      <c r="B25" s="101"/>
      <c r="C25" s="101"/>
      <c r="D25" s="101"/>
      <c r="E25" s="113" t="s">
        <v>3761</v>
      </c>
      <c r="F25" s="113"/>
      <c r="H25" s="101"/>
      <c r="I25" s="93"/>
      <c r="J25" s="93"/>
      <c r="K25" s="93"/>
      <c r="L25" s="93"/>
      <c r="M25" s="93"/>
      <c r="N25" s="93"/>
      <c r="O25" s="93"/>
      <c r="P25" s="93"/>
      <c r="Q25" s="93">
        <f t="shared" si="0"/>
        <v>0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</row>
    <row r="26" spans="1:35" ht="16.5" customHeight="1">
      <c r="A26" s="100" t="s">
        <v>3141</v>
      </c>
      <c r="B26" s="101"/>
      <c r="C26" s="101"/>
      <c r="D26" s="101"/>
      <c r="E26" s="113"/>
      <c r="F26" s="113"/>
      <c r="G26" s="101">
        <f>50*25*3</f>
        <v>3750</v>
      </c>
      <c r="H26" s="101"/>
      <c r="I26" s="93"/>
      <c r="J26" s="93"/>
      <c r="K26" s="93"/>
      <c r="L26" s="93"/>
      <c r="M26" s="93"/>
      <c r="N26" s="93"/>
      <c r="O26" s="93"/>
      <c r="P26" s="93"/>
      <c r="Q26" s="93">
        <f t="shared" si="0"/>
        <v>3750</v>
      </c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2"/>
      <c r="AE26" s="92"/>
      <c r="AF26" s="92"/>
      <c r="AG26" s="92"/>
      <c r="AH26" s="92"/>
      <c r="AI26" s="92"/>
    </row>
    <row r="27" spans="1:35" ht="16.5" customHeight="1">
      <c r="A27" s="100" t="s">
        <v>3142</v>
      </c>
      <c r="B27" s="101"/>
      <c r="C27" s="93"/>
      <c r="D27" s="101"/>
      <c r="E27" s="113"/>
      <c r="F27" s="113"/>
      <c r="G27" s="93"/>
      <c r="H27" s="101"/>
      <c r="I27" s="93"/>
      <c r="J27" s="93"/>
      <c r="K27" s="93"/>
      <c r="L27" s="93"/>
      <c r="M27" s="93"/>
      <c r="N27" s="93"/>
      <c r="O27" s="93"/>
      <c r="P27" s="93"/>
      <c r="Q27" s="93">
        <f t="shared" si="0"/>
        <v>0</v>
      </c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</row>
    <row r="28" spans="1:35" ht="16.5" customHeight="1">
      <c r="A28" s="100" t="s">
        <v>3143</v>
      </c>
      <c r="B28" s="93"/>
      <c r="C28" s="93"/>
      <c r="D28" s="101"/>
      <c r="E28" s="113"/>
      <c r="F28" s="113"/>
      <c r="H28" s="101"/>
      <c r="I28" s="93"/>
      <c r="J28" s="93"/>
      <c r="K28" s="93"/>
      <c r="L28" s="93"/>
      <c r="M28" s="93"/>
      <c r="N28" s="101"/>
      <c r="O28" s="93"/>
      <c r="P28" s="93"/>
      <c r="Q28" s="93">
        <f t="shared" si="0"/>
        <v>0</v>
      </c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</row>
    <row r="29" spans="1:35" ht="16.5" customHeight="1">
      <c r="A29" s="100" t="s">
        <v>3144</v>
      </c>
      <c r="B29" s="93"/>
      <c r="C29" s="93"/>
      <c r="D29" s="101"/>
      <c r="E29" s="113"/>
      <c r="F29" s="113"/>
      <c r="G29" s="101"/>
      <c r="H29" s="101"/>
      <c r="I29" s="93"/>
      <c r="J29" s="93"/>
      <c r="K29" s="93"/>
      <c r="L29" s="93"/>
      <c r="M29" s="93"/>
      <c r="N29" s="101"/>
      <c r="O29" s="93"/>
      <c r="P29" s="93"/>
      <c r="Q29" s="93">
        <f t="shared" si="0"/>
        <v>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</row>
    <row r="30" spans="1:35" ht="16.5" customHeight="1">
      <c r="A30" s="100" t="s">
        <v>3280</v>
      </c>
      <c r="B30" s="93"/>
      <c r="C30" s="93"/>
      <c r="D30" s="101"/>
      <c r="E30" s="113"/>
      <c r="F30" s="113"/>
      <c r="G30" s="101"/>
      <c r="H30" s="101"/>
      <c r="I30" s="93"/>
      <c r="J30" s="93"/>
      <c r="K30" s="93"/>
      <c r="L30" s="93"/>
      <c r="M30" s="93"/>
      <c r="N30" s="101"/>
      <c r="O30" s="93"/>
      <c r="P30" s="93"/>
      <c r="Q30" s="93">
        <f t="shared" si="0"/>
        <v>0</v>
      </c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</row>
    <row r="31" spans="1:35" ht="16.5" customHeight="1">
      <c r="A31" s="113" t="s">
        <v>3146</v>
      </c>
      <c r="B31" s="101"/>
      <c r="C31" s="93"/>
      <c r="D31" s="117"/>
      <c r="E31" s="113" t="s">
        <v>3145</v>
      </c>
      <c r="F31" s="113"/>
      <c r="H31" s="101"/>
      <c r="I31" s="93"/>
      <c r="J31" s="93"/>
      <c r="K31" s="93"/>
      <c r="L31" s="93"/>
      <c r="M31" s="93"/>
      <c r="N31" s="125">
        <v>30000</v>
      </c>
      <c r="O31" s="93"/>
      <c r="P31" s="93"/>
      <c r="Q31" s="93">
        <f t="shared" si="0"/>
        <v>30000</v>
      </c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1:35" ht="16.5" customHeight="1">
      <c r="A32" s="93" t="s">
        <v>3147</v>
      </c>
      <c r="B32" s="101"/>
      <c r="C32" s="93"/>
      <c r="D32" s="117"/>
      <c r="E32" s="113" t="s">
        <v>3009</v>
      </c>
      <c r="F32" s="113"/>
      <c r="H32" s="101"/>
      <c r="I32" s="93"/>
      <c r="J32" s="93"/>
      <c r="K32" s="93"/>
      <c r="L32" s="93"/>
      <c r="M32" s="93"/>
      <c r="N32" s="93">
        <v>5000</v>
      </c>
      <c r="O32" s="93"/>
      <c r="P32" s="93"/>
      <c r="Q32" s="93">
        <f t="shared" si="0"/>
        <v>5000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</row>
    <row r="33" spans="1:35" ht="16.5" customHeight="1">
      <c r="A33" s="100" t="s">
        <v>3149</v>
      </c>
      <c r="B33" s="101"/>
      <c r="C33" s="93"/>
      <c r="D33" s="101"/>
      <c r="E33" s="113" t="s">
        <v>3148</v>
      </c>
      <c r="F33" s="113" t="s">
        <v>2873</v>
      </c>
      <c r="H33" s="101"/>
      <c r="I33" s="93"/>
      <c r="J33" s="93"/>
      <c r="K33" s="93"/>
      <c r="L33" s="93"/>
      <c r="M33" s="93"/>
      <c r="N33" s="93"/>
      <c r="O33" s="93"/>
      <c r="P33" s="93"/>
      <c r="Q33" s="93">
        <f t="shared" si="0"/>
        <v>0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1:35" ht="16.5" customHeight="1">
      <c r="A34" s="93"/>
      <c r="B34" s="101"/>
      <c r="C34" s="93"/>
      <c r="D34" s="101"/>
      <c r="E34" s="113" t="s">
        <v>3150</v>
      </c>
      <c r="F34" s="113" t="s">
        <v>2962</v>
      </c>
      <c r="H34" s="101"/>
      <c r="I34" s="93"/>
      <c r="J34" s="93"/>
      <c r="K34" s="93"/>
      <c r="L34" s="93"/>
      <c r="M34" s="93"/>
      <c r="N34" s="93"/>
      <c r="O34" s="93"/>
      <c r="P34" s="93"/>
      <c r="Q34" s="93">
        <f t="shared" si="0"/>
        <v>0</v>
      </c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61"/>
      <c r="AE34" s="61"/>
      <c r="AF34" s="61"/>
      <c r="AG34" s="61"/>
      <c r="AH34" s="61">
        <f>SUM(AH15:AH33)</f>
        <v>0</v>
      </c>
      <c r="AI34" s="61"/>
    </row>
    <row r="35" spans="1:35" ht="16.5" customHeight="1">
      <c r="A35" s="93"/>
      <c r="B35" s="93"/>
      <c r="C35" s="101"/>
      <c r="D35" s="117"/>
      <c r="E35" s="113"/>
      <c r="F35" s="113" t="s">
        <v>2861</v>
      </c>
      <c r="H35" s="101"/>
      <c r="I35" s="93"/>
      <c r="J35" s="93"/>
      <c r="K35" s="93"/>
      <c r="L35" s="93"/>
      <c r="M35" s="93"/>
      <c r="N35" s="93">
        <v>4800</v>
      </c>
      <c r="O35" s="93"/>
      <c r="P35" s="93"/>
      <c r="Q35" s="93">
        <f t="shared" si="0"/>
        <v>4800</v>
      </c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266"/>
      <c r="AE35" s="266"/>
      <c r="AF35" s="266"/>
      <c r="AG35" s="266"/>
      <c r="AH35" s="266"/>
      <c r="AI35" s="266"/>
    </row>
    <row r="36" spans="1:35" ht="16.5" customHeight="1">
      <c r="A36" s="100" t="s">
        <v>3151</v>
      </c>
      <c r="B36" s="93"/>
      <c r="C36" s="101"/>
      <c r="D36" s="117" t="s">
        <v>3152</v>
      </c>
      <c r="E36" s="113"/>
      <c r="F36" s="11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>
        <f t="shared" si="0"/>
        <v>0</v>
      </c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 ht="16.5" customHeight="1">
      <c r="A37" s="113" t="s">
        <v>3153</v>
      </c>
      <c r="B37" s="101" t="s">
        <v>2872</v>
      </c>
      <c r="C37" s="93"/>
      <c r="D37" s="101" t="s">
        <v>3134</v>
      </c>
      <c r="E37" s="126"/>
      <c r="F37" s="1417" t="s">
        <v>3282</v>
      </c>
      <c r="G37" s="1415"/>
      <c r="H37" s="92"/>
      <c r="I37" s="92"/>
      <c r="J37" s="92"/>
      <c r="K37" s="92"/>
      <c r="L37" s="92"/>
      <c r="M37" s="92"/>
      <c r="N37" s="92"/>
      <c r="O37" s="92"/>
      <c r="P37" s="93"/>
      <c r="Q37" s="93">
        <f t="shared" si="0"/>
        <v>0</v>
      </c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1:35" ht="16.5" customHeight="1">
      <c r="A38" s="94" t="s">
        <v>3154</v>
      </c>
      <c r="B38" s="101" t="s">
        <v>3155</v>
      </c>
      <c r="C38" s="93"/>
      <c r="D38" s="101" t="s">
        <v>3134</v>
      </c>
      <c r="E38" s="126"/>
      <c r="F38" s="1417"/>
      <c r="G38" s="1415"/>
      <c r="H38" s="92"/>
      <c r="I38" s="92"/>
      <c r="J38" s="92"/>
      <c r="K38" s="92"/>
      <c r="L38" s="92"/>
      <c r="M38" s="92"/>
      <c r="N38" s="92"/>
      <c r="O38" s="92"/>
      <c r="P38" s="93"/>
      <c r="Q38" s="93">
        <f t="shared" si="0"/>
        <v>0</v>
      </c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</row>
    <row r="39" spans="1:35" ht="16.5" customHeight="1">
      <c r="A39" s="94" t="s">
        <v>3744</v>
      </c>
      <c r="B39" s="101"/>
      <c r="C39" s="93"/>
      <c r="D39" s="101"/>
      <c r="E39" s="126"/>
      <c r="F39" s="1417"/>
      <c r="G39" s="1416">
        <v>120000</v>
      </c>
      <c r="H39" s="92"/>
      <c r="I39" s="92"/>
      <c r="J39" s="92"/>
      <c r="K39" s="92"/>
      <c r="L39" s="92"/>
      <c r="M39" s="92"/>
      <c r="N39" s="92"/>
      <c r="O39" s="92"/>
      <c r="P39" s="93"/>
      <c r="Q39" s="93">
        <f t="shared" si="0"/>
        <v>120000</v>
      </c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</row>
    <row r="40" spans="1:35" ht="16.5" customHeight="1">
      <c r="A40" s="94" t="s">
        <v>3760</v>
      </c>
      <c r="B40" s="101"/>
      <c r="C40" s="93"/>
      <c r="D40" s="101"/>
      <c r="E40" s="126"/>
      <c r="F40" s="1417"/>
      <c r="G40" s="1416">
        <v>10000</v>
      </c>
      <c r="H40" s="92"/>
      <c r="I40" s="92"/>
      <c r="J40" s="92"/>
      <c r="K40" s="92"/>
      <c r="L40" s="92"/>
      <c r="M40" s="92"/>
      <c r="N40" s="92"/>
      <c r="O40" s="92"/>
      <c r="P40" s="93"/>
      <c r="Q40" s="93">
        <f t="shared" si="0"/>
        <v>10000</v>
      </c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</row>
    <row r="41" spans="1:35" ht="16.5" customHeight="1">
      <c r="A41" s="94" t="s">
        <v>3745</v>
      </c>
      <c r="B41" s="101"/>
      <c r="C41" s="93"/>
      <c r="D41" s="101"/>
      <c r="E41" s="126"/>
      <c r="F41" s="1417"/>
      <c r="G41" s="1416">
        <v>5000</v>
      </c>
      <c r="H41" s="92"/>
      <c r="I41" s="92"/>
      <c r="J41" s="92"/>
      <c r="K41" s="92"/>
      <c r="L41" s="92"/>
      <c r="M41" s="92"/>
      <c r="N41" s="92"/>
      <c r="O41" s="92"/>
      <c r="P41" s="93"/>
      <c r="Q41" s="93">
        <f t="shared" si="0"/>
        <v>5000</v>
      </c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</row>
    <row r="42" spans="1:35" ht="16.5" customHeight="1">
      <c r="A42" s="94" t="s">
        <v>3746</v>
      </c>
      <c r="B42" s="101"/>
      <c r="C42" s="93"/>
      <c r="D42" s="101"/>
      <c r="E42" s="126"/>
      <c r="F42" s="1417"/>
      <c r="G42" s="1416">
        <v>20000</v>
      </c>
      <c r="H42" s="92"/>
      <c r="I42" s="92"/>
      <c r="J42" s="92"/>
      <c r="K42" s="92"/>
      <c r="L42" s="92"/>
      <c r="M42" s="92"/>
      <c r="N42" s="92"/>
      <c r="O42" s="92"/>
      <c r="P42" s="93"/>
      <c r="Q42" s="93">
        <f t="shared" si="0"/>
        <v>20000</v>
      </c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</row>
    <row r="43" spans="1:35" ht="16.5" customHeight="1">
      <c r="A43" s="94" t="s">
        <v>3747</v>
      </c>
      <c r="B43" s="101"/>
      <c r="C43" s="93"/>
      <c r="D43" s="101"/>
      <c r="E43" s="126"/>
      <c r="F43" s="1417"/>
      <c r="G43" s="1416">
        <v>60000</v>
      </c>
      <c r="H43" s="92"/>
      <c r="I43" s="92"/>
      <c r="J43" s="92"/>
      <c r="K43" s="92"/>
      <c r="L43" s="92"/>
      <c r="M43" s="92"/>
      <c r="N43" s="92"/>
      <c r="O43" s="92"/>
      <c r="P43" s="93"/>
      <c r="Q43" s="93">
        <f t="shared" si="0"/>
        <v>60000</v>
      </c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</row>
    <row r="44" spans="1:35" ht="16.5" customHeight="1">
      <c r="A44" s="100" t="s">
        <v>3157</v>
      </c>
      <c r="B44" s="93"/>
      <c r="C44" s="93"/>
      <c r="D44" s="93"/>
      <c r="E44" s="113"/>
      <c r="F44" s="113"/>
      <c r="G44" s="93"/>
      <c r="H44" s="91"/>
      <c r="I44" s="92"/>
      <c r="J44" s="92"/>
      <c r="K44" s="92"/>
      <c r="L44" s="92"/>
      <c r="M44" s="92"/>
      <c r="N44" s="92"/>
      <c r="O44" s="92"/>
      <c r="P44" s="93"/>
      <c r="Q44" s="93">
        <f t="shared" si="0"/>
        <v>0</v>
      </c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76"/>
      <c r="AE44" s="76"/>
      <c r="AF44" s="76"/>
      <c r="AG44" s="76"/>
      <c r="AH44" s="76"/>
      <c r="AI44" s="76"/>
    </row>
    <row r="45" spans="1:35" ht="16.5" customHeight="1">
      <c r="A45" s="100" t="s">
        <v>3158</v>
      </c>
      <c r="B45" s="101"/>
      <c r="C45" s="93"/>
      <c r="D45" s="101"/>
      <c r="E45" s="113"/>
      <c r="F45" s="113" t="s">
        <v>3159</v>
      </c>
      <c r="G45" s="93"/>
      <c r="H45" s="101"/>
      <c r="I45" s="93"/>
      <c r="J45" s="93"/>
      <c r="K45" s="93"/>
      <c r="L45" s="93"/>
      <c r="M45" s="93"/>
      <c r="N45" s="93"/>
      <c r="O45" s="93"/>
      <c r="P45" s="93"/>
      <c r="Q45" s="93">
        <f t="shared" si="0"/>
        <v>0</v>
      </c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59"/>
      <c r="AE45" s="59"/>
      <c r="AF45" s="59"/>
      <c r="AG45" s="59"/>
      <c r="AH45" s="59"/>
      <c r="AI45" s="59"/>
    </row>
    <row r="46" spans="1:35" ht="16.5" customHeight="1">
      <c r="A46" s="283" t="s">
        <v>2347</v>
      </c>
      <c r="B46" s="101"/>
      <c r="C46" s="93"/>
      <c r="D46" s="101"/>
      <c r="E46" s="113"/>
      <c r="F46" s="113"/>
      <c r="G46" s="93"/>
      <c r="H46" s="101"/>
      <c r="I46" s="93"/>
      <c r="J46" s="93"/>
      <c r="K46" s="93"/>
      <c r="L46" s="93"/>
      <c r="M46" s="93"/>
      <c r="N46" s="93"/>
      <c r="O46" s="93"/>
      <c r="P46" s="93"/>
      <c r="Q46" s="93">
        <f t="shared" si="0"/>
        <v>0</v>
      </c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59"/>
      <c r="AE46" s="59"/>
      <c r="AF46" s="59"/>
      <c r="AG46" s="59"/>
      <c r="AH46" s="59"/>
      <c r="AI46" s="59"/>
    </row>
    <row r="47" spans="1:35" ht="16.5" customHeight="1">
      <c r="A47" s="100" t="s">
        <v>3748</v>
      </c>
      <c r="B47" s="101"/>
      <c r="C47" s="93"/>
      <c r="D47" s="101"/>
      <c r="E47" s="398" t="s">
        <v>3756</v>
      </c>
      <c r="F47" s="113"/>
      <c r="G47" s="93">
        <v>86400</v>
      </c>
      <c r="H47" s="101"/>
      <c r="I47" s="93"/>
      <c r="J47" s="93"/>
      <c r="K47" s="93"/>
      <c r="L47" s="93"/>
      <c r="M47" s="93"/>
      <c r="N47" s="93"/>
      <c r="O47" s="93"/>
      <c r="P47" s="93"/>
      <c r="Q47" s="93">
        <f t="shared" si="0"/>
        <v>86400</v>
      </c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59"/>
      <c r="AE47" s="59"/>
      <c r="AF47" s="59"/>
      <c r="AG47" s="59"/>
      <c r="AH47" s="59"/>
      <c r="AI47" s="59"/>
    </row>
    <row r="48" spans="1:35" ht="16.5" customHeight="1">
      <c r="A48" s="94" t="s">
        <v>3749</v>
      </c>
      <c r="B48" s="101"/>
      <c r="C48" s="93"/>
      <c r="D48" s="101"/>
      <c r="E48" s="99" t="s">
        <v>3757</v>
      </c>
      <c r="F48" s="113"/>
      <c r="G48" s="93"/>
      <c r="H48" s="101"/>
      <c r="I48" s="93"/>
      <c r="J48" s="93"/>
      <c r="K48" s="93"/>
      <c r="L48" s="93"/>
      <c r="M48" s="93"/>
      <c r="N48" s="93"/>
      <c r="O48" s="93"/>
      <c r="P48" s="93"/>
      <c r="Q48" s="93">
        <f t="shared" si="0"/>
        <v>0</v>
      </c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59"/>
      <c r="AE48" s="59"/>
      <c r="AF48" s="59"/>
      <c r="AG48" s="59"/>
      <c r="AH48" s="59"/>
      <c r="AI48" s="59"/>
    </row>
    <row r="49" spans="1:35" ht="16.5" customHeight="1">
      <c r="A49" s="284" t="s">
        <v>3750</v>
      </c>
      <c r="B49" s="101"/>
      <c r="C49" s="93"/>
      <c r="D49" s="101"/>
      <c r="E49" s="99" t="s">
        <v>3758</v>
      </c>
      <c r="F49" s="113"/>
      <c r="G49" s="93"/>
      <c r="H49" s="101"/>
      <c r="I49" s="93"/>
      <c r="J49" s="93"/>
      <c r="K49" s="93"/>
      <c r="L49" s="93"/>
      <c r="M49" s="93"/>
      <c r="N49" s="93"/>
      <c r="O49" s="93"/>
      <c r="P49" s="93"/>
      <c r="Q49" s="93">
        <f t="shared" si="0"/>
        <v>0</v>
      </c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59"/>
      <c r="AE49" s="59"/>
      <c r="AF49" s="59"/>
      <c r="AG49" s="59"/>
      <c r="AH49" s="59"/>
      <c r="AI49" s="59"/>
    </row>
    <row r="50" spans="1:35" ht="16.5" customHeight="1">
      <c r="A50" s="94" t="s">
        <v>3751</v>
      </c>
      <c r="B50" s="101"/>
      <c r="C50" s="93"/>
      <c r="D50" s="101"/>
      <c r="E50" s="40" t="s">
        <v>3759</v>
      </c>
      <c r="F50" s="113"/>
      <c r="G50" s="93"/>
      <c r="H50" s="101"/>
      <c r="I50" s="93"/>
      <c r="J50" s="93"/>
      <c r="K50" s="93"/>
      <c r="L50" s="93"/>
      <c r="M50" s="93"/>
      <c r="N50" s="93"/>
      <c r="O50" s="93"/>
      <c r="P50" s="93"/>
      <c r="Q50" s="93">
        <f t="shared" si="0"/>
        <v>0</v>
      </c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59"/>
      <c r="AE50" s="59"/>
      <c r="AF50" s="59"/>
      <c r="AG50" s="59"/>
      <c r="AH50" s="59"/>
      <c r="AI50" s="59"/>
    </row>
    <row r="51" spans="1:35" ht="16.5" customHeight="1">
      <c r="A51" s="100" t="s">
        <v>3752</v>
      </c>
      <c r="B51" s="101"/>
      <c r="C51" s="93"/>
      <c r="D51" s="101"/>
      <c r="E51" s="113"/>
      <c r="F51" s="113"/>
      <c r="G51" s="93"/>
      <c r="H51" s="101"/>
      <c r="I51" s="93"/>
      <c r="J51" s="93"/>
      <c r="K51" s="93"/>
      <c r="L51" s="93"/>
      <c r="M51" s="93"/>
      <c r="N51" s="93"/>
      <c r="O51" s="93"/>
      <c r="P51" s="93"/>
      <c r="Q51" s="93">
        <f t="shared" si="0"/>
        <v>0</v>
      </c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59"/>
      <c r="AE51" s="59"/>
      <c r="AF51" s="59"/>
      <c r="AG51" s="59"/>
      <c r="AH51" s="59"/>
      <c r="AI51" s="59"/>
    </row>
    <row r="52" spans="1:35" ht="16.5" customHeight="1">
      <c r="A52" s="116" t="s">
        <v>3753</v>
      </c>
      <c r="B52" s="101"/>
      <c r="C52" s="93"/>
      <c r="D52" s="101"/>
      <c r="E52" s="113"/>
      <c r="F52" s="113"/>
      <c r="G52" s="93"/>
      <c r="H52" s="101"/>
      <c r="I52" s="93"/>
      <c r="J52" s="93"/>
      <c r="K52" s="93"/>
      <c r="L52" s="93"/>
      <c r="M52" s="93"/>
      <c r="N52" s="93"/>
      <c r="O52" s="93"/>
      <c r="P52" s="93"/>
      <c r="Q52" s="93">
        <f t="shared" si="0"/>
        <v>0</v>
      </c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59"/>
      <c r="AE52" s="59"/>
      <c r="AF52" s="59"/>
      <c r="AG52" s="59"/>
      <c r="AH52" s="59"/>
      <c r="AI52" s="59"/>
    </row>
    <row r="53" spans="1:35" ht="16.5" customHeight="1">
      <c r="A53" s="100" t="s">
        <v>3754</v>
      </c>
      <c r="B53" s="101"/>
      <c r="C53" s="93"/>
      <c r="D53" s="101"/>
      <c r="E53" s="113"/>
      <c r="F53" s="113"/>
      <c r="G53" s="93"/>
      <c r="H53" s="101"/>
      <c r="I53" s="93"/>
      <c r="J53" s="93"/>
      <c r="K53" s="93"/>
      <c r="L53" s="93"/>
      <c r="M53" s="93"/>
      <c r="N53" s="93"/>
      <c r="O53" s="93"/>
      <c r="P53" s="93"/>
      <c r="Q53" s="93">
        <f t="shared" si="0"/>
        <v>0</v>
      </c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59"/>
      <c r="AE53" s="59"/>
      <c r="AF53" s="59"/>
      <c r="AG53" s="59"/>
      <c r="AH53" s="59"/>
      <c r="AI53" s="59"/>
    </row>
    <row r="54" spans="1:35" ht="16.5" customHeight="1">
      <c r="A54" s="94" t="s">
        <v>810</v>
      </c>
      <c r="B54" s="101"/>
      <c r="C54" s="93"/>
      <c r="D54" s="101"/>
      <c r="E54" s="113"/>
      <c r="F54" s="113"/>
      <c r="G54" s="93"/>
      <c r="H54" s="101"/>
      <c r="I54" s="93"/>
      <c r="J54" s="93"/>
      <c r="K54" s="93"/>
      <c r="L54" s="93"/>
      <c r="M54" s="93"/>
      <c r="N54" s="93"/>
      <c r="O54" s="93"/>
      <c r="P54" s="93"/>
      <c r="Q54" s="93">
        <f t="shared" si="0"/>
        <v>0</v>
      </c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59"/>
      <c r="AE54" s="59"/>
      <c r="AF54" s="59"/>
      <c r="AG54" s="59"/>
      <c r="AH54" s="59"/>
      <c r="AI54" s="59"/>
    </row>
    <row r="55" spans="1:35">
      <c r="A55" s="21" t="s">
        <v>3755</v>
      </c>
      <c r="B55" s="101"/>
      <c r="C55" s="93"/>
      <c r="D55" s="101"/>
      <c r="E55" s="113"/>
      <c r="F55" s="113"/>
      <c r="G55" s="93"/>
      <c r="H55" s="101"/>
      <c r="I55" s="93"/>
      <c r="J55" s="93"/>
      <c r="K55" s="93"/>
      <c r="L55" s="93"/>
      <c r="M55" s="93"/>
      <c r="N55" s="93"/>
      <c r="O55" s="93"/>
      <c r="P55" s="93"/>
      <c r="Q55" s="93">
        <f t="shared" si="0"/>
        <v>0</v>
      </c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59"/>
      <c r="AE55" s="59"/>
      <c r="AF55" s="59"/>
      <c r="AG55" s="59"/>
      <c r="AH55" s="59"/>
      <c r="AI55" s="59"/>
    </row>
    <row r="56" spans="1:35">
      <c r="A56" s="119" t="s">
        <v>376</v>
      </c>
      <c r="B56" s="120"/>
      <c r="C56" s="118"/>
      <c r="D56" s="120"/>
      <c r="E56" s="413">
        <f>Q56</f>
        <v>348950</v>
      </c>
      <c r="F56" s="113"/>
      <c r="G56" s="93">
        <f t="shared" ref="G56:P56" si="1">SUM(G13:G55)</f>
        <v>305150</v>
      </c>
      <c r="H56" s="93">
        <f t="shared" si="1"/>
        <v>0</v>
      </c>
      <c r="I56" s="93">
        <f t="shared" si="1"/>
        <v>0</v>
      </c>
      <c r="J56" s="93">
        <f t="shared" si="1"/>
        <v>0</v>
      </c>
      <c r="K56" s="93">
        <f t="shared" si="1"/>
        <v>0</v>
      </c>
      <c r="L56" s="93">
        <f t="shared" si="1"/>
        <v>0</v>
      </c>
      <c r="M56" s="93">
        <f t="shared" si="1"/>
        <v>0</v>
      </c>
      <c r="N56" s="93">
        <f t="shared" si="1"/>
        <v>43800</v>
      </c>
      <c r="O56" s="93">
        <f t="shared" si="1"/>
        <v>0</v>
      </c>
      <c r="P56" s="93">
        <f t="shared" si="1"/>
        <v>0</v>
      </c>
      <c r="Q56" s="93">
        <f>SUM(G56:P56)</f>
        <v>348950</v>
      </c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59"/>
      <c r="AE56" s="59"/>
      <c r="AF56" s="59"/>
      <c r="AG56" s="59"/>
      <c r="AH56" s="59"/>
      <c r="AI56" s="59"/>
    </row>
    <row r="57" spans="1:35" s="108" customFormat="1">
      <c r="A57" s="472"/>
      <c r="B57" s="18"/>
      <c r="C57" s="24"/>
      <c r="D57" s="18"/>
      <c r="E57" s="1418"/>
      <c r="F57" s="1419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9"/>
      <c r="AE57" s="9"/>
      <c r="AF57" s="9"/>
      <c r="AG57" s="9"/>
      <c r="AH57" s="9"/>
      <c r="AI57" s="9"/>
    </row>
    <row r="58" spans="1:35">
      <c r="A58" s="70" t="s">
        <v>818</v>
      </c>
      <c r="B58" s="2013" t="s">
        <v>779</v>
      </c>
      <c r="C58" s="2013"/>
      <c r="D58" s="2013"/>
      <c r="F58" s="469"/>
      <c r="G58" s="25" t="s">
        <v>780</v>
      </c>
      <c r="H58" s="172"/>
    </row>
    <row r="59" spans="1:35">
      <c r="A59" s="22" t="s">
        <v>819</v>
      </c>
      <c r="B59" s="22"/>
      <c r="C59" s="22"/>
      <c r="E59" s="399" t="s">
        <v>819</v>
      </c>
      <c r="F59" s="469"/>
      <c r="G59" s="73"/>
      <c r="H59" s="25" t="s">
        <v>820</v>
      </c>
      <c r="I59" s="173"/>
    </row>
    <row r="60" spans="1:35">
      <c r="A60" s="173" t="s">
        <v>821</v>
      </c>
      <c r="B60" s="22"/>
      <c r="C60" s="22"/>
      <c r="E60" s="399" t="s">
        <v>821</v>
      </c>
      <c r="F60" s="469"/>
      <c r="G60" s="73"/>
      <c r="H60" s="25" t="s">
        <v>2566</v>
      </c>
      <c r="I60" s="173"/>
    </row>
  </sheetData>
  <mergeCells count="1032">
    <mergeCell ref="AG1:AV1"/>
    <mergeCell ref="AW1:BL1"/>
    <mergeCell ref="BM1:CB1"/>
    <mergeCell ref="CC1:CR1"/>
    <mergeCell ref="CS1:DH1"/>
    <mergeCell ref="B58:D58"/>
    <mergeCell ref="R11:AC11"/>
    <mergeCell ref="G11:Q11"/>
    <mergeCell ref="A11:A12"/>
    <mergeCell ref="B11:C11"/>
    <mergeCell ref="D11:D12"/>
    <mergeCell ref="E11:E12"/>
    <mergeCell ref="F11:F12"/>
    <mergeCell ref="A1:P1"/>
    <mergeCell ref="Q1:AF1"/>
    <mergeCell ref="MO1:ND1"/>
    <mergeCell ref="NE1:NT1"/>
    <mergeCell ref="NU1:OJ1"/>
    <mergeCell ref="OK1:OZ1"/>
    <mergeCell ref="PA1:PP1"/>
    <mergeCell ref="JM1:KB1"/>
    <mergeCell ref="KC1:KR1"/>
    <mergeCell ref="KS1:LH1"/>
    <mergeCell ref="LI1:LX1"/>
    <mergeCell ref="LY1:MN1"/>
    <mergeCell ref="GK1:GZ1"/>
    <mergeCell ref="HA1:HP1"/>
    <mergeCell ref="HQ1:IF1"/>
    <mergeCell ref="IG1:IV1"/>
    <mergeCell ref="IW1:JL1"/>
    <mergeCell ref="DI1:DX1"/>
    <mergeCell ref="DY1:EN1"/>
    <mergeCell ref="EO1:FD1"/>
    <mergeCell ref="FE1:FT1"/>
    <mergeCell ref="FU1:GJ1"/>
    <mergeCell ref="YW1:ZL1"/>
    <mergeCell ref="ZM1:AAB1"/>
    <mergeCell ref="AAC1:AAR1"/>
    <mergeCell ref="AAS1:ABH1"/>
    <mergeCell ref="ABI1:ABX1"/>
    <mergeCell ref="VU1:WJ1"/>
    <mergeCell ref="WK1:WZ1"/>
    <mergeCell ref="XA1:XP1"/>
    <mergeCell ref="XQ1:YF1"/>
    <mergeCell ref="YG1:YV1"/>
    <mergeCell ref="SS1:TH1"/>
    <mergeCell ref="TI1:TX1"/>
    <mergeCell ref="TY1:UN1"/>
    <mergeCell ref="UO1:VD1"/>
    <mergeCell ref="VE1:VT1"/>
    <mergeCell ref="PQ1:QF1"/>
    <mergeCell ref="QG1:QV1"/>
    <mergeCell ref="QW1:RL1"/>
    <mergeCell ref="RM1:SB1"/>
    <mergeCell ref="SC1:SR1"/>
    <mergeCell ref="ALE1:ALT1"/>
    <mergeCell ref="ALU1:AMJ1"/>
    <mergeCell ref="AMK1:AMZ1"/>
    <mergeCell ref="ANA1:ANP1"/>
    <mergeCell ref="ANQ1:AOF1"/>
    <mergeCell ref="AIC1:AIR1"/>
    <mergeCell ref="AIS1:AJH1"/>
    <mergeCell ref="AJI1:AJX1"/>
    <mergeCell ref="AJY1:AKN1"/>
    <mergeCell ref="AKO1:ALD1"/>
    <mergeCell ref="AFA1:AFP1"/>
    <mergeCell ref="AFQ1:AGF1"/>
    <mergeCell ref="AGG1:AGV1"/>
    <mergeCell ref="AGW1:AHL1"/>
    <mergeCell ref="AHM1:AIB1"/>
    <mergeCell ref="ABY1:ACN1"/>
    <mergeCell ref="ACO1:ADD1"/>
    <mergeCell ref="ADE1:ADT1"/>
    <mergeCell ref="ADU1:AEJ1"/>
    <mergeCell ref="AEK1:AEZ1"/>
    <mergeCell ref="AXM1:AYB1"/>
    <mergeCell ref="AYC1:AYR1"/>
    <mergeCell ref="AYS1:AZH1"/>
    <mergeCell ref="AZI1:AZX1"/>
    <mergeCell ref="AZY1:BAN1"/>
    <mergeCell ref="AUK1:AUZ1"/>
    <mergeCell ref="AVA1:AVP1"/>
    <mergeCell ref="AVQ1:AWF1"/>
    <mergeCell ref="AWG1:AWV1"/>
    <mergeCell ref="AWW1:AXL1"/>
    <mergeCell ref="ARI1:ARX1"/>
    <mergeCell ref="ARY1:ASN1"/>
    <mergeCell ref="ASO1:ATD1"/>
    <mergeCell ref="ATE1:ATT1"/>
    <mergeCell ref="ATU1:AUJ1"/>
    <mergeCell ref="AOG1:AOV1"/>
    <mergeCell ref="AOW1:APL1"/>
    <mergeCell ref="APM1:AQB1"/>
    <mergeCell ref="AQC1:AQR1"/>
    <mergeCell ref="AQS1:ARH1"/>
    <mergeCell ref="BJU1:BKJ1"/>
    <mergeCell ref="BKK1:BKZ1"/>
    <mergeCell ref="BLA1:BLP1"/>
    <mergeCell ref="BLQ1:BMF1"/>
    <mergeCell ref="BMG1:BMV1"/>
    <mergeCell ref="BGS1:BHH1"/>
    <mergeCell ref="BHI1:BHX1"/>
    <mergeCell ref="BHY1:BIN1"/>
    <mergeCell ref="BIO1:BJD1"/>
    <mergeCell ref="BJE1:BJT1"/>
    <mergeCell ref="BDQ1:BEF1"/>
    <mergeCell ref="BEG1:BEV1"/>
    <mergeCell ref="BEW1:BFL1"/>
    <mergeCell ref="BFM1:BGB1"/>
    <mergeCell ref="BGC1:BGR1"/>
    <mergeCell ref="BAO1:BBD1"/>
    <mergeCell ref="BBE1:BBT1"/>
    <mergeCell ref="BBU1:BCJ1"/>
    <mergeCell ref="BCK1:BCZ1"/>
    <mergeCell ref="BDA1:BDP1"/>
    <mergeCell ref="BWC1:BWR1"/>
    <mergeCell ref="BWS1:BXH1"/>
    <mergeCell ref="BXI1:BXX1"/>
    <mergeCell ref="BXY1:BYN1"/>
    <mergeCell ref="BYO1:BZD1"/>
    <mergeCell ref="BTA1:BTP1"/>
    <mergeCell ref="BTQ1:BUF1"/>
    <mergeCell ref="BUG1:BUV1"/>
    <mergeCell ref="BUW1:BVL1"/>
    <mergeCell ref="BVM1:BWB1"/>
    <mergeCell ref="BPY1:BQN1"/>
    <mergeCell ref="BQO1:BRD1"/>
    <mergeCell ref="BRE1:BRT1"/>
    <mergeCell ref="BRU1:BSJ1"/>
    <mergeCell ref="BSK1:BSZ1"/>
    <mergeCell ref="BMW1:BNL1"/>
    <mergeCell ref="BNM1:BOB1"/>
    <mergeCell ref="BOC1:BOR1"/>
    <mergeCell ref="BOS1:BPH1"/>
    <mergeCell ref="BPI1:BPX1"/>
    <mergeCell ref="CIK1:CIZ1"/>
    <mergeCell ref="CJA1:CJP1"/>
    <mergeCell ref="CJQ1:CKF1"/>
    <mergeCell ref="CKG1:CKV1"/>
    <mergeCell ref="CKW1:CLL1"/>
    <mergeCell ref="CFI1:CFX1"/>
    <mergeCell ref="CFY1:CGN1"/>
    <mergeCell ref="CGO1:CHD1"/>
    <mergeCell ref="CHE1:CHT1"/>
    <mergeCell ref="CHU1:CIJ1"/>
    <mergeCell ref="CCG1:CCV1"/>
    <mergeCell ref="CCW1:CDL1"/>
    <mergeCell ref="CDM1:CEB1"/>
    <mergeCell ref="CEC1:CER1"/>
    <mergeCell ref="CES1:CFH1"/>
    <mergeCell ref="BZE1:BZT1"/>
    <mergeCell ref="BZU1:CAJ1"/>
    <mergeCell ref="CAK1:CAZ1"/>
    <mergeCell ref="CBA1:CBP1"/>
    <mergeCell ref="CBQ1:CCF1"/>
    <mergeCell ref="CUS1:CVH1"/>
    <mergeCell ref="CVI1:CVX1"/>
    <mergeCell ref="CVY1:CWN1"/>
    <mergeCell ref="CWO1:CXD1"/>
    <mergeCell ref="CXE1:CXT1"/>
    <mergeCell ref="CRQ1:CSF1"/>
    <mergeCell ref="CSG1:CSV1"/>
    <mergeCell ref="CSW1:CTL1"/>
    <mergeCell ref="CTM1:CUB1"/>
    <mergeCell ref="CUC1:CUR1"/>
    <mergeCell ref="COO1:CPD1"/>
    <mergeCell ref="CPE1:CPT1"/>
    <mergeCell ref="CPU1:CQJ1"/>
    <mergeCell ref="CQK1:CQZ1"/>
    <mergeCell ref="CRA1:CRP1"/>
    <mergeCell ref="CLM1:CMB1"/>
    <mergeCell ref="CMC1:CMR1"/>
    <mergeCell ref="CMS1:CNH1"/>
    <mergeCell ref="CNI1:CNX1"/>
    <mergeCell ref="CNY1:CON1"/>
    <mergeCell ref="DHA1:DHP1"/>
    <mergeCell ref="DHQ1:DIF1"/>
    <mergeCell ref="DIG1:DIV1"/>
    <mergeCell ref="DIW1:DJL1"/>
    <mergeCell ref="DJM1:DKB1"/>
    <mergeCell ref="DDY1:DEN1"/>
    <mergeCell ref="DEO1:DFD1"/>
    <mergeCell ref="DFE1:DFT1"/>
    <mergeCell ref="DFU1:DGJ1"/>
    <mergeCell ref="DGK1:DGZ1"/>
    <mergeCell ref="DAW1:DBL1"/>
    <mergeCell ref="DBM1:DCB1"/>
    <mergeCell ref="DCC1:DCR1"/>
    <mergeCell ref="DCS1:DDH1"/>
    <mergeCell ref="DDI1:DDX1"/>
    <mergeCell ref="CXU1:CYJ1"/>
    <mergeCell ref="CYK1:CYZ1"/>
    <mergeCell ref="CZA1:CZP1"/>
    <mergeCell ref="CZQ1:DAF1"/>
    <mergeCell ref="DAG1:DAV1"/>
    <mergeCell ref="DTI1:DTX1"/>
    <mergeCell ref="DTY1:DUN1"/>
    <mergeCell ref="DUO1:DVD1"/>
    <mergeCell ref="DVE1:DVT1"/>
    <mergeCell ref="DVU1:DWJ1"/>
    <mergeCell ref="DQG1:DQV1"/>
    <mergeCell ref="DQW1:DRL1"/>
    <mergeCell ref="DRM1:DSB1"/>
    <mergeCell ref="DSC1:DSR1"/>
    <mergeCell ref="DSS1:DTH1"/>
    <mergeCell ref="DNE1:DNT1"/>
    <mergeCell ref="DNU1:DOJ1"/>
    <mergeCell ref="DOK1:DOZ1"/>
    <mergeCell ref="DPA1:DPP1"/>
    <mergeCell ref="DPQ1:DQF1"/>
    <mergeCell ref="DKC1:DKR1"/>
    <mergeCell ref="DKS1:DLH1"/>
    <mergeCell ref="DLI1:DLX1"/>
    <mergeCell ref="DLY1:DMN1"/>
    <mergeCell ref="DMO1:DND1"/>
    <mergeCell ref="EFQ1:EGF1"/>
    <mergeCell ref="EGG1:EGV1"/>
    <mergeCell ref="EGW1:EHL1"/>
    <mergeCell ref="EHM1:EIB1"/>
    <mergeCell ref="EIC1:EIR1"/>
    <mergeCell ref="ECO1:EDD1"/>
    <mergeCell ref="EDE1:EDT1"/>
    <mergeCell ref="EDU1:EEJ1"/>
    <mergeCell ref="EEK1:EEZ1"/>
    <mergeCell ref="EFA1:EFP1"/>
    <mergeCell ref="DZM1:EAB1"/>
    <mergeCell ref="EAC1:EAR1"/>
    <mergeCell ref="EAS1:EBH1"/>
    <mergeCell ref="EBI1:EBX1"/>
    <mergeCell ref="EBY1:ECN1"/>
    <mergeCell ref="DWK1:DWZ1"/>
    <mergeCell ref="DXA1:DXP1"/>
    <mergeCell ref="DXQ1:DYF1"/>
    <mergeCell ref="DYG1:DYV1"/>
    <mergeCell ref="DYW1:DZL1"/>
    <mergeCell ref="ERY1:ESN1"/>
    <mergeCell ref="ESO1:ETD1"/>
    <mergeCell ref="ETE1:ETT1"/>
    <mergeCell ref="ETU1:EUJ1"/>
    <mergeCell ref="EUK1:EUZ1"/>
    <mergeCell ref="EOW1:EPL1"/>
    <mergeCell ref="EPM1:EQB1"/>
    <mergeCell ref="EQC1:EQR1"/>
    <mergeCell ref="EQS1:ERH1"/>
    <mergeCell ref="ERI1:ERX1"/>
    <mergeCell ref="ELU1:EMJ1"/>
    <mergeCell ref="EMK1:EMZ1"/>
    <mergeCell ref="ENA1:ENP1"/>
    <mergeCell ref="ENQ1:EOF1"/>
    <mergeCell ref="EOG1:EOV1"/>
    <mergeCell ref="EIS1:EJH1"/>
    <mergeCell ref="EJI1:EJX1"/>
    <mergeCell ref="EJY1:EKN1"/>
    <mergeCell ref="EKO1:ELD1"/>
    <mergeCell ref="ELE1:ELT1"/>
    <mergeCell ref="FEG1:FEV1"/>
    <mergeCell ref="FEW1:FFL1"/>
    <mergeCell ref="FFM1:FGB1"/>
    <mergeCell ref="FGC1:FGR1"/>
    <mergeCell ref="FGS1:FHH1"/>
    <mergeCell ref="FBE1:FBT1"/>
    <mergeCell ref="FBU1:FCJ1"/>
    <mergeCell ref="FCK1:FCZ1"/>
    <mergeCell ref="FDA1:FDP1"/>
    <mergeCell ref="FDQ1:FEF1"/>
    <mergeCell ref="EYC1:EYR1"/>
    <mergeCell ref="EYS1:EZH1"/>
    <mergeCell ref="EZI1:EZX1"/>
    <mergeCell ref="EZY1:FAN1"/>
    <mergeCell ref="FAO1:FBD1"/>
    <mergeCell ref="EVA1:EVP1"/>
    <mergeCell ref="EVQ1:EWF1"/>
    <mergeCell ref="EWG1:EWV1"/>
    <mergeCell ref="EWW1:EXL1"/>
    <mergeCell ref="EXM1:EYB1"/>
    <mergeCell ref="FQO1:FRD1"/>
    <mergeCell ref="FRE1:FRT1"/>
    <mergeCell ref="FRU1:FSJ1"/>
    <mergeCell ref="FSK1:FSZ1"/>
    <mergeCell ref="FTA1:FTP1"/>
    <mergeCell ref="FNM1:FOB1"/>
    <mergeCell ref="FOC1:FOR1"/>
    <mergeCell ref="FOS1:FPH1"/>
    <mergeCell ref="FPI1:FPX1"/>
    <mergeCell ref="FPY1:FQN1"/>
    <mergeCell ref="FKK1:FKZ1"/>
    <mergeCell ref="FLA1:FLP1"/>
    <mergeCell ref="FLQ1:FMF1"/>
    <mergeCell ref="FMG1:FMV1"/>
    <mergeCell ref="FMW1:FNL1"/>
    <mergeCell ref="FHI1:FHX1"/>
    <mergeCell ref="FHY1:FIN1"/>
    <mergeCell ref="FIO1:FJD1"/>
    <mergeCell ref="FJE1:FJT1"/>
    <mergeCell ref="FJU1:FKJ1"/>
    <mergeCell ref="GCW1:GDL1"/>
    <mergeCell ref="GDM1:GEB1"/>
    <mergeCell ref="GEC1:GER1"/>
    <mergeCell ref="GES1:GFH1"/>
    <mergeCell ref="GFI1:GFX1"/>
    <mergeCell ref="FZU1:GAJ1"/>
    <mergeCell ref="GAK1:GAZ1"/>
    <mergeCell ref="GBA1:GBP1"/>
    <mergeCell ref="GBQ1:GCF1"/>
    <mergeCell ref="GCG1:GCV1"/>
    <mergeCell ref="FWS1:FXH1"/>
    <mergeCell ref="FXI1:FXX1"/>
    <mergeCell ref="FXY1:FYN1"/>
    <mergeCell ref="FYO1:FZD1"/>
    <mergeCell ref="FZE1:FZT1"/>
    <mergeCell ref="FTQ1:FUF1"/>
    <mergeCell ref="FUG1:FUV1"/>
    <mergeCell ref="FUW1:FVL1"/>
    <mergeCell ref="FVM1:FWB1"/>
    <mergeCell ref="FWC1:FWR1"/>
    <mergeCell ref="GPE1:GPT1"/>
    <mergeCell ref="GPU1:GQJ1"/>
    <mergeCell ref="GQK1:GQZ1"/>
    <mergeCell ref="GRA1:GRP1"/>
    <mergeCell ref="GRQ1:GSF1"/>
    <mergeCell ref="GMC1:GMR1"/>
    <mergeCell ref="GMS1:GNH1"/>
    <mergeCell ref="GNI1:GNX1"/>
    <mergeCell ref="GNY1:GON1"/>
    <mergeCell ref="GOO1:GPD1"/>
    <mergeCell ref="GJA1:GJP1"/>
    <mergeCell ref="GJQ1:GKF1"/>
    <mergeCell ref="GKG1:GKV1"/>
    <mergeCell ref="GKW1:GLL1"/>
    <mergeCell ref="GLM1:GMB1"/>
    <mergeCell ref="GFY1:GGN1"/>
    <mergeCell ref="GGO1:GHD1"/>
    <mergeCell ref="GHE1:GHT1"/>
    <mergeCell ref="GHU1:GIJ1"/>
    <mergeCell ref="GIK1:GIZ1"/>
    <mergeCell ref="HBM1:HCB1"/>
    <mergeCell ref="HCC1:HCR1"/>
    <mergeCell ref="HCS1:HDH1"/>
    <mergeCell ref="HDI1:HDX1"/>
    <mergeCell ref="HDY1:HEN1"/>
    <mergeCell ref="GYK1:GYZ1"/>
    <mergeCell ref="GZA1:GZP1"/>
    <mergeCell ref="GZQ1:HAF1"/>
    <mergeCell ref="HAG1:HAV1"/>
    <mergeCell ref="HAW1:HBL1"/>
    <mergeCell ref="GVI1:GVX1"/>
    <mergeCell ref="GVY1:GWN1"/>
    <mergeCell ref="GWO1:GXD1"/>
    <mergeCell ref="GXE1:GXT1"/>
    <mergeCell ref="GXU1:GYJ1"/>
    <mergeCell ref="GSG1:GSV1"/>
    <mergeCell ref="GSW1:GTL1"/>
    <mergeCell ref="GTM1:GUB1"/>
    <mergeCell ref="GUC1:GUR1"/>
    <mergeCell ref="GUS1:GVH1"/>
    <mergeCell ref="HNU1:HOJ1"/>
    <mergeCell ref="HOK1:HOZ1"/>
    <mergeCell ref="HPA1:HPP1"/>
    <mergeCell ref="HPQ1:HQF1"/>
    <mergeCell ref="HQG1:HQV1"/>
    <mergeCell ref="HKS1:HLH1"/>
    <mergeCell ref="HLI1:HLX1"/>
    <mergeCell ref="HLY1:HMN1"/>
    <mergeCell ref="HMO1:HND1"/>
    <mergeCell ref="HNE1:HNT1"/>
    <mergeCell ref="HHQ1:HIF1"/>
    <mergeCell ref="HIG1:HIV1"/>
    <mergeCell ref="HIW1:HJL1"/>
    <mergeCell ref="HJM1:HKB1"/>
    <mergeCell ref="HKC1:HKR1"/>
    <mergeCell ref="HEO1:HFD1"/>
    <mergeCell ref="HFE1:HFT1"/>
    <mergeCell ref="HFU1:HGJ1"/>
    <mergeCell ref="HGK1:HGZ1"/>
    <mergeCell ref="HHA1:HHP1"/>
    <mergeCell ref="IAC1:IAR1"/>
    <mergeCell ref="IAS1:IBH1"/>
    <mergeCell ref="IBI1:IBX1"/>
    <mergeCell ref="IBY1:ICN1"/>
    <mergeCell ref="ICO1:IDD1"/>
    <mergeCell ref="HXA1:HXP1"/>
    <mergeCell ref="HXQ1:HYF1"/>
    <mergeCell ref="HYG1:HYV1"/>
    <mergeCell ref="HYW1:HZL1"/>
    <mergeCell ref="HZM1:IAB1"/>
    <mergeCell ref="HTY1:HUN1"/>
    <mergeCell ref="HUO1:HVD1"/>
    <mergeCell ref="HVE1:HVT1"/>
    <mergeCell ref="HVU1:HWJ1"/>
    <mergeCell ref="HWK1:HWZ1"/>
    <mergeCell ref="HQW1:HRL1"/>
    <mergeCell ref="HRM1:HSB1"/>
    <mergeCell ref="HSC1:HSR1"/>
    <mergeCell ref="HSS1:HTH1"/>
    <mergeCell ref="HTI1:HTX1"/>
    <mergeCell ref="IMK1:IMZ1"/>
    <mergeCell ref="INA1:INP1"/>
    <mergeCell ref="INQ1:IOF1"/>
    <mergeCell ref="IOG1:IOV1"/>
    <mergeCell ref="IOW1:IPL1"/>
    <mergeCell ref="IJI1:IJX1"/>
    <mergeCell ref="IJY1:IKN1"/>
    <mergeCell ref="IKO1:ILD1"/>
    <mergeCell ref="ILE1:ILT1"/>
    <mergeCell ref="ILU1:IMJ1"/>
    <mergeCell ref="IGG1:IGV1"/>
    <mergeCell ref="IGW1:IHL1"/>
    <mergeCell ref="IHM1:IIB1"/>
    <mergeCell ref="IIC1:IIR1"/>
    <mergeCell ref="IIS1:IJH1"/>
    <mergeCell ref="IDE1:IDT1"/>
    <mergeCell ref="IDU1:IEJ1"/>
    <mergeCell ref="IEK1:IEZ1"/>
    <mergeCell ref="IFA1:IFP1"/>
    <mergeCell ref="IFQ1:IGF1"/>
    <mergeCell ref="IYS1:IZH1"/>
    <mergeCell ref="IZI1:IZX1"/>
    <mergeCell ref="IZY1:JAN1"/>
    <mergeCell ref="JAO1:JBD1"/>
    <mergeCell ref="JBE1:JBT1"/>
    <mergeCell ref="IVQ1:IWF1"/>
    <mergeCell ref="IWG1:IWV1"/>
    <mergeCell ref="IWW1:IXL1"/>
    <mergeCell ref="IXM1:IYB1"/>
    <mergeCell ref="IYC1:IYR1"/>
    <mergeCell ref="ISO1:ITD1"/>
    <mergeCell ref="ITE1:ITT1"/>
    <mergeCell ref="ITU1:IUJ1"/>
    <mergeCell ref="IUK1:IUZ1"/>
    <mergeCell ref="IVA1:IVP1"/>
    <mergeCell ref="IPM1:IQB1"/>
    <mergeCell ref="IQC1:IQR1"/>
    <mergeCell ref="IQS1:IRH1"/>
    <mergeCell ref="IRI1:IRX1"/>
    <mergeCell ref="IRY1:ISN1"/>
    <mergeCell ref="JLA1:JLP1"/>
    <mergeCell ref="JLQ1:JMF1"/>
    <mergeCell ref="JMG1:JMV1"/>
    <mergeCell ref="JMW1:JNL1"/>
    <mergeCell ref="JNM1:JOB1"/>
    <mergeCell ref="JHY1:JIN1"/>
    <mergeCell ref="JIO1:JJD1"/>
    <mergeCell ref="JJE1:JJT1"/>
    <mergeCell ref="JJU1:JKJ1"/>
    <mergeCell ref="JKK1:JKZ1"/>
    <mergeCell ref="JEW1:JFL1"/>
    <mergeCell ref="JFM1:JGB1"/>
    <mergeCell ref="JGC1:JGR1"/>
    <mergeCell ref="JGS1:JHH1"/>
    <mergeCell ref="JHI1:JHX1"/>
    <mergeCell ref="JBU1:JCJ1"/>
    <mergeCell ref="JCK1:JCZ1"/>
    <mergeCell ref="JDA1:JDP1"/>
    <mergeCell ref="JDQ1:JEF1"/>
    <mergeCell ref="JEG1:JEV1"/>
    <mergeCell ref="JXI1:JXX1"/>
    <mergeCell ref="JXY1:JYN1"/>
    <mergeCell ref="JYO1:JZD1"/>
    <mergeCell ref="JZE1:JZT1"/>
    <mergeCell ref="JZU1:KAJ1"/>
    <mergeCell ref="JUG1:JUV1"/>
    <mergeCell ref="JUW1:JVL1"/>
    <mergeCell ref="JVM1:JWB1"/>
    <mergeCell ref="JWC1:JWR1"/>
    <mergeCell ref="JWS1:JXH1"/>
    <mergeCell ref="JRE1:JRT1"/>
    <mergeCell ref="JRU1:JSJ1"/>
    <mergeCell ref="JSK1:JSZ1"/>
    <mergeCell ref="JTA1:JTP1"/>
    <mergeCell ref="JTQ1:JUF1"/>
    <mergeCell ref="JOC1:JOR1"/>
    <mergeCell ref="JOS1:JPH1"/>
    <mergeCell ref="JPI1:JPX1"/>
    <mergeCell ref="JPY1:JQN1"/>
    <mergeCell ref="JQO1:JRD1"/>
    <mergeCell ref="KJQ1:KKF1"/>
    <mergeCell ref="KKG1:KKV1"/>
    <mergeCell ref="KKW1:KLL1"/>
    <mergeCell ref="KLM1:KMB1"/>
    <mergeCell ref="KMC1:KMR1"/>
    <mergeCell ref="KGO1:KHD1"/>
    <mergeCell ref="KHE1:KHT1"/>
    <mergeCell ref="KHU1:KIJ1"/>
    <mergeCell ref="KIK1:KIZ1"/>
    <mergeCell ref="KJA1:KJP1"/>
    <mergeCell ref="KDM1:KEB1"/>
    <mergeCell ref="KEC1:KER1"/>
    <mergeCell ref="KES1:KFH1"/>
    <mergeCell ref="KFI1:KFX1"/>
    <mergeCell ref="KFY1:KGN1"/>
    <mergeCell ref="KAK1:KAZ1"/>
    <mergeCell ref="KBA1:KBP1"/>
    <mergeCell ref="KBQ1:KCF1"/>
    <mergeCell ref="KCG1:KCV1"/>
    <mergeCell ref="KCW1:KDL1"/>
    <mergeCell ref="KVY1:KWN1"/>
    <mergeCell ref="KWO1:KXD1"/>
    <mergeCell ref="KXE1:KXT1"/>
    <mergeCell ref="KXU1:KYJ1"/>
    <mergeCell ref="KYK1:KYZ1"/>
    <mergeCell ref="KSW1:KTL1"/>
    <mergeCell ref="KTM1:KUB1"/>
    <mergeCell ref="KUC1:KUR1"/>
    <mergeCell ref="KUS1:KVH1"/>
    <mergeCell ref="KVI1:KVX1"/>
    <mergeCell ref="KPU1:KQJ1"/>
    <mergeCell ref="KQK1:KQZ1"/>
    <mergeCell ref="KRA1:KRP1"/>
    <mergeCell ref="KRQ1:KSF1"/>
    <mergeCell ref="KSG1:KSV1"/>
    <mergeCell ref="KMS1:KNH1"/>
    <mergeCell ref="KNI1:KNX1"/>
    <mergeCell ref="KNY1:KON1"/>
    <mergeCell ref="KOO1:KPD1"/>
    <mergeCell ref="KPE1:KPT1"/>
    <mergeCell ref="LIG1:LIV1"/>
    <mergeCell ref="LIW1:LJL1"/>
    <mergeCell ref="LJM1:LKB1"/>
    <mergeCell ref="LKC1:LKR1"/>
    <mergeCell ref="LKS1:LLH1"/>
    <mergeCell ref="LFE1:LFT1"/>
    <mergeCell ref="LFU1:LGJ1"/>
    <mergeCell ref="LGK1:LGZ1"/>
    <mergeCell ref="LHA1:LHP1"/>
    <mergeCell ref="LHQ1:LIF1"/>
    <mergeCell ref="LCC1:LCR1"/>
    <mergeCell ref="LCS1:LDH1"/>
    <mergeCell ref="LDI1:LDX1"/>
    <mergeCell ref="LDY1:LEN1"/>
    <mergeCell ref="LEO1:LFD1"/>
    <mergeCell ref="KZA1:KZP1"/>
    <mergeCell ref="KZQ1:LAF1"/>
    <mergeCell ref="LAG1:LAV1"/>
    <mergeCell ref="LAW1:LBL1"/>
    <mergeCell ref="LBM1:LCB1"/>
    <mergeCell ref="LUO1:LVD1"/>
    <mergeCell ref="LVE1:LVT1"/>
    <mergeCell ref="LVU1:LWJ1"/>
    <mergeCell ref="LWK1:LWZ1"/>
    <mergeCell ref="LXA1:LXP1"/>
    <mergeCell ref="LRM1:LSB1"/>
    <mergeCell ref="LSC1:LSR1"/>
    <mergeCell ref="LSS1:LTH1"/>
    <mergeCell ref="LTI1:LTX1"/>
    <mergeCell ref="LTY1:LUN1"/>
    <mergeCell ref="LOK1:LOZ1"/>
    <mergeCell ref="LPA1:LPP1"/>
    <mergeCell ref="LPQ1:LQF1"/>
    <mergeCell ref="LQG1:LQV1"/>
    <mergeCell ref="LQW1:LRL1"/>
    <mergeCell ref="LLI1:LLX1"/>
    <mergeCell ref="LLY1:LMN1"/>
    <mergeCell ref="LMO1:LND1"/>
    <mergeCell ref="LNE1:LNT1"/>
    <mergeCell ref="LNU1:LOJ1"/>
    <mergeCell ref="MGW1:MHL1"/>
    <mergeCell ref="MHM1:MIB1"/>
    <mergeCell ref="MIC1:MIR1"/>
    <mergeCell ref="MIS1:MJH1"/>
    <mergeCell ref="MJI1:MJX1"/>
    <mergeCell ref="MDU1:MEJ1"/>
    <mergeCell ref="MEK1:MEZ1"/>
    <mergeCell ref="MFA1:MFP1"/>
    <mergeCell ref="MFQ1:MGF1"/>
    <mergeCell ref="MGG1:MGV1"/>
    <mergeCell ref="MAS1:MBH1"/>
    <mergeCell ref="MBI1:MBX1"/>
    <mergeCell ref="MBY1:MCN1"/>
    <mergeCell ref="MCO1:MDD1"/>
    <mergeCell ref="MDE1:MDT1"/>
    <mergeCell ref="LXQ1:LYF1"/>
    <mergeCell ref="LYG1:LYV1"/>
    <mergeCell ref="LYW1:LZL1"/>
    <mergeCell ref="LZM1:MAB1"/>
    <mergeCell ref="MAC1:MAR1"/>
    <mergeCell ref="MTE1:MTT1"/>
    <mergeCell ref="MTU1:MUJ1"/>
    <mergeCell ref="MUK1:MUZ1"/>
    <mergeCell ref="MVA1:MVP1"/>
    <mergeCell ref="MVQ1:MWF1"/>
    <mergeCell ref="MQC1:MQR1"/>
    <mergeCell ref="MQS1:MRH1"/>
    <mergeCell ref="MRI1:MRX1"/>
    <mergeCell ref="MRY1:MSN1"/>
    <mergeCell ref="MSO1:MTD1"/>
    <mergeCell ref="MNA1:MNP1"/>
    <mergeCell ref="MNQ1:MOF1"/>
    <mergeCell ref="MOG1:MOV1"/>
    <mergeCell ref="MOW1:MPL1"/>
    <mergeCell ref="MPM1:MQB1"/>
    <mergeCell ref="MJY1:MKN1"/>
    <mergeCell ref="MKO1:MLD1"/>
    <mergeCell ref="MLE1:MLT1"/>
    <mergeCell ref="MLU1:MMJ1"/>
    <mergeCell ref="MMK1:MMZ1"/>
    <mergeCell ref="NFM1:NGB1"/>
    <mergeCell ref="NGC1:NGR1"/>
    <mergeCell ref="NGS1:NHH1"/>
    <mergeCell ref="NHI1:NHX1"/>
    <mergeCell ref="NHY1:NIN1"/>
    <mergeCell ref="NCK1:NCZ1"/>
    <mergeCell ref="NDA1:NDP1"/>
    <mergeCell ref="NDQ1:NEF1"/>
    <mergeCell ref="NEG1:NEV1"/>
    <mergeCell ref="NEW1:NFL1"/>
    <mergeCell ref="MZI1:MZX1"/>
    <mergeCell ref="MZY1:NAN1"/>
    <mergeCell ref="NAO1:NBD1"/>
    <mergeCell ref="NBE1:NBT1"/>
    <mergeCell ref="NBU1:NCJ1"/>
    <mergeCell ref="MWG1:MWV1"/>
    <mergeCell ref="MWW1:MXL1"/>
    <mergeCell ref="MXM1:MYB1"/>
    <mergeCell ref="MYC1:MYR1"/>
    <mergeCell ref="MYS1:MZH1"/>
    <mergeCell ref="NRU1:NSJ1"/>
    <mergeCell ref="NSK1:NSZ1"/>
    <mergeCell ref="NTA1:NTP1"/>
    <mergeCell ref="NTQ1:NUF1"/>
    <mergeCell ref="NUG1:NUV1"/>
    <mergeCell ref="NOS1:NPH1"/>
    <mergeCell ref="NPI1:NPX1"/>
    <mergeCell ref="NPY1:NQN1"/>
    <mergeCell ref="NQO1:NRD1"/>
    <mergeCell ref="NRE1:NRT1"/>
    <mergeCell ref="NLQ1:NMF1"/>
    <mergeCell ref="NMG1:NMV1"/>
    <mergeCell ref="NMW1:NNL1"/>
    <mergeCell ref="NNM1:NOB1"/>
    <mergeCell ref="NOC1:NOR1"/>
    <mergeCell ref="NIO1:NJD1"/>
    <mergeCell ref="NJE1:NJT1"/>
    <mergeCell ref="NJU1:NKJ1"/>
    <mergeCell ref="NKK1:NKZ1"/>
    <mergeCell ref="NLA1:NLP1"/>
    <mergeCell ref="OEC1:OER1"/>
    <mergeCell ref="OES1:OFH1"/>
    <mergeCell ref="OFI1:OFX1"/>
    <mergeCell ref="OFY1:OGN1"/>
    <mergeCell ref="OGO1:OHD1"/>
    <mergeCell ref="OBA1:OBP1"/>
    <mergeCell ref="OBQ1:OCF1"/>
    <mergeCell ref="OCG1:OCV1"/>
    <mergeCell ref="OCW1:ODL1"/>
    <mergeCell ref="ODM1:OEB1"/>
    <mergeCell ref="NXY1:NYN1"/>
    <mergeCell ref="NYO1:NZD1"/>
    <mergeCell ref="NZE1:NZT1"/>
    <mergeCell ref="NZU1:OAJ1"/>
    <mergeCell ref="OAK1:OAZ1"/>
    <mergeCell ref="NUW1:NVL1"/>
    <mergeCell ref="NVM1:NWB1"/>
    <mergeCell ref="NWC1:NWR1"/>
    <mergeCell ref="NWS1:NXH1"/>
    <mergeCell ref="NXI1:NXX1"/>
    <mergeCell ref="OQK1:OQZ1"/>
    <mergeCell ref="ORA1:ORP1"/>
    <mergeCell ref="ORQ1:OSF1"/>
    <mergeCell ref="OSG1:OSV1"/>
    <mergeCell ref="OSW1:OTL1"/>
    <mergeCell ref="ONI1:ONX1"/>
    <mergeCell ref="ONY1:OON1"/>
    <mergeCell ref="OOO1:OPD1"/>
    <mergeCell ref="OPE1:OPT1"/>
    <mergeCell ref="OPU1:OQJ1"/>
    <mergeCell ref="OKG1:OKV1"/>
    <mergeCell ref="OKW1:OLL1"/>
    <mergeCell ref="OLM1:OMB1"/>
    <mergeCell ref="OMC1:OMR1"/>
    <mergeCell ref="OMS1:ONH1"/>
    <mergeCell ref="OHE1:OHT1"/>
    <mergeCell ref="OHU1:OIJ1"/>
    <mergeCell ref="OIK1:OIZ1"/>
    <mergeCell ref="OJA1:OJP1"/>
    <mergeCell ref="OJQ1:OKF1"/>
    <mergeCell ref="PCS1:PDH1"/>
    <mergeCell ref="PDI1:PDX1"/>
    <mergeCell ref="PDY1:PEN1"/>
    <mergeCell ref="PEO1:PFD1"/>
    <mergeCell ref="PFE1:PFT1"/>
    <mergeCell ref="OZQ1:PAF1"/>
    <mergeCell ref="PAG1:PAV1"/>
    <mergeCell ref="PAW1:PBL1"/>
    <mergeCell ref="PBM1:PCB1"/>
    <mergeCell ref="PCC1:PCR1"/>
    <mergeCell ref="OWO1:OXD1"/>
    <mergeCell ref="OXE1:OXT1"/>
    <mergeCell ref="OXU1:OYJ1"/>
    <mergeCell ref="OYK1:OYZ1"/>
    <mergeCell ref="OZA1:OZP1"/>
    <mergeCell ref="OTM1:OUB1"/>
    <mergeCell ref="OUC1:OUR1"/>
    <mergeCell ref="OUS1:OVH1"/>
    <mergeCell ref="OVI1:OVX1"/>
    <mergeCell ref="OVY1:OWN1"/>
    <mergeCell ref="PPA1:PPP1"/>
    <mergeCell ref="PPQ1:PQF1"/>
    <mergeCell ref="PQG1:PQV1"/>
    <mergeCell ref="PQW1:PRL1"/>
    <mergeCell ref="PRM1:PSB1"/>
    <mergeCell ref="PLY1:PMN1"/>
    <mergeCell ref="PMO1:PND1"/>
    <mergeCell ref="PNE1:PNT1"/>
    <mergeCell ref="PNU1:POJ1"/>
    <mergeCell ref="POK1:POZ1"/>
    <mergeCell ref="PIW1:PJL1"/>
    <mergeCell ref="PJM1:PKB1"/>
    <mergeCell ref="PKC1:PKR1"/>
    <mergeCell ref="PKS1:PLH1"/>
    <mergeCell ref="PLI1:PLX1"/>
    <mergeCell ref="PFU1:PGJ1"/>
    <mergeCell ref="PGK1:PGZ1"/>
    <mergeCell ref="PHA1:PHP1"/>
    <mergeCell ref="PHQ1:PIF1"/>
    <mergeCell ref="PIG1:PIV1"/>
    <mergeCell ref="QBI1:QBX1"/>
    <mergeCell ref="QBY1:QCN1"/>
    <mergeCell ref="QCO1:QDD1"/>
    <mergeCell ref="QDE1:QDT1"/>
    <mergeCell ref="QDU1:QEJ1"/>
    <mergeCell ref="PYG1:PYV1"/>
    <mergeCell ref="PYW1:PZL1"/>
    <mergeCell ref="PZM1:QAB1"/>
    <mergeCell ref="QAC1:QAR1"/>
    <mergeCell ref="QAS1:QBH1"/>
    <mergeCell ref="PVE1:PVT1"/>
    <mergeCell ref="PVU1:PWJ1"/>
    <mergeCell ref="PWK1:PWZ1"/>
    <mergeCell ref="PXA1:PXP1"/>
    <mergeCell ref="PXQ1:PYF1"/>
    <mergeCell ref="PSC1:PSR1"/>
    <mergeCell ref="PSS1:PTH1"/>
    <mergeCell ref="PTI1:PTX1"/>
    <mergeCell ref="PTY1:PUN1"/>
    <mergeCell ref="PUO1:PVD1"/>
    <mergeCell ref="QNQ1:QOF1"/>
    <mergeCell ref="QOG1:QOV1"/>
    <mergeCell ref="QOW1:QPL1"/>
    <mergeCell ref="QPM1:QQB1"/>
    <mergeCell ref="QQC1:QQR1"/>
    <mergeCell ref="QKO1:QLD1"/>
    <mergeCell ref="QLE1:QLT1"/>
    <mergeCell ref="QLU1:QMJ1"/>
    <mergeCell ref="QMK1:QMZ1"/>
    <mergeCell ref="QNA1:QNP1"/>
    <mergeCell ref="QHM1:QIB1"/>
    <mergeCell ref="QIC1:QIR1"/>
    <mergeCell ref="QIS1:QJH1"/>
    <mergeCell ref="QJI1:QJX1"/>
    <mergeCell ref="QJY1:QKN1"/>
    <mergeCell ref="QEK1:QEZ1"/>
    <mergeCell ref="QFA1:QFP1"/>
    <mergeCell ref="QFQ1:QGF1"/>
    <mergeCell ref="QGG1:QGV1"/>
    <mergeCell ref="QGW1:QHL1"/>
    <mergeCell ref="QZY1:RAN1"/>
    <mergeCell ref="RAO1:RBD1"/>
    <mergeCell ref="RBE1:RBT1"/>
    <mergeCell ref="RBU1:RCJ1"/>
    <mergeCell ref="RCK1:RCZ1"/>
    <mergeCell ref="QWW1:QXL1"/>
    <mergeCell ref="QXM1:QYB1"/>
    <mergeCell ref="QYC1:QYR1"/>
    <mergeCell ref="QYS1:QZH1"/>
    <mergeCell ref="QZI1:QZX1"/>
    <mergeCell ref="QTU1:QUJ1"/>
    <mergeCell ref="QUK1:QUZ1"/>
    <mergeCell ref="QVA1:QVP1"/>
    <mergeCell ref="QVQ1:QWF1"/>
    <mergeCell ref="QWG1:QWV1"/>
    <mergeCell ref="QQS1:QRH1"/>
    <mergeCell ref="QRI1:QRX1"/>
    <mergeCell ref="QRY1:QSN1"/>
    <mergeCell ref="QSO1:QTD1"/>
    <mergeCell ref="QTE1:QTT1"/>
    <mergeCell ref="RMG1:RMV1"/>
    <mergeCell ref="RMW1:RNL1"/>
    <mergeCell ref="RNM1:ROB1"/>
    <mergeCell ref="ROC1:ROR1"/>
    <mergeCell ref="ROS1:RPH1"/>
    <mergeCell ref="RJE1:RJT1"/>
    <mergeCell ref="RJU1:RKJ1"/>
    <mergeCell ref="RKK1:RKZ1"/>
    <mergeCell ref="RLA1:RLP1"/>
    <mergeCell ref="RLQ1:RMF1"/>
    <mergeCell ref="RGC1:RGR1"/>
    <mergeCell ref="RGS1:RHH1"/>
    <mergeCell ref="RHI1:RHX1"/>
    <mergeCell ref="RHY1:RIN1"/>
    <mergeCell ref="RIO1:RJD1"/>
    <mergeCell ref="RDA1:RDP1"/>
    <mergeCell ref="RDQ1:REF1"/>
    <mergeCell ref="REG1:REV1"/>
    <mergeCell ref="REW1:RFL1"/>
    <mergeCell ref="RFM1:RGB1"/>
    <mergeCell ref="RYO1:RZD1"/>
    <mergeCell ref="RZE1:RZT1"/>
    <mergeCell ref="RZU1:SAJ1"/>
    <mergeCell ref="SAK1:SAZ1"/>
    <mergeCell ref="SBA1:SBP1"/>
    <mergeCell ref="RVM1:RWB1"/>
    <mergeCell ref="RWC1:RWR1"/>
    <mergeCell ref="RWS1:RXH1"/>
    <mergeCell ref="RXI1:RXX1"/>
    <mergeCell ref="RXY1:RYN1"/>
    <mergeCell ref="RSK1:RSZ1"/>
    <mergeCell ref="RTA1:RTP1"/>
    <mergeCell ref="RTQ1:RUF1"/>
    <mergeCell ref="RUG1:RUV1"/>
    <mergeCell ref="RUW1:RVL1"/>
    <mergeCell ref="RPI1:RPX1"/>
    <mergeCell ref="RPY1:RQN1"/>
    <mergeCell ref="RQO1:RRD1"/>
    <mergeCell ref="RRE1:RRT1"/>
    <mergeCell ref="RRU1:RSJ1"/>
    <mergeCell ref="SKW1:SLL1"/>
    <mergeCell ref="SLM1:SMB1"/>
    <mergeCell ref="SMC1:SMR1"/>
    <mergeCell ref="SMS1:SNH1"/>
    <mergeCell ref="SNI1:SNX1"/>
    <mergeCell ref="SHU1:SIJ1"/>
    <mergeCell ref="SIK1:SIZ1"/>
    <mergeCell ref="SJA1:SJP1"/>
    <mergeCell ref="SJQ1:SKF1"/>
    <mergeCell ref="SKG1:SKV1"/>
    <mergeCell ref="SES1:SFH1"/>
    <mergeCell ref="SFI1:SFX1"/>
    <mergeCell ref="SFY1:SGN1"/>
    <mergeCell ref="SGO1:SHD1"/>
    <mergeCell ref="SHE1:SHT1"/>
    <mergeCell ref="SBQ1:SCF1"/>
    <mergeCell ref="SCG1:SCV1"/>
    <mergeCell ref="SCW1:SDL1"/>
    <mergeCell ref="SDM1:SEB1"/>
    <mergeCell ref="SEC1:SER1"/>
    <mergeCell ref="SXE1:SXT1"/>
    <mergeCell ref="SXU1:SYJ1"/>
    <mergeCell ref="SYK1:SYZ1"/>
    <mergeCell ref="SZA1:SZP1"/>
    <mergeCell ref="SZQ1:TAF1"/>
    <mergeCell ref="SUC1:SUR1"/>
    <mergeCell ref="SUS1:SVH1"/>
    <mergeCell ref="SVI1:SVX1"/>
    <mergeCell ref="SVY1:SWN1"/>
    <mergeCell ref="SWO1:SXD1"/>
    <mergeCell ref="SRA1:SRP1"/>
    <mergeCell ref="SRQ1:SSF1"/>
    <mergeCell ref="SSG1:SSV1"/>
    <mergeCell ref="SSW1:STL1"/>
    <mergeCell ref="STM1:SUB1"/>
    <mergeCell ref="SNY1:SON1"/>
    <mergeCell ref="SOO1:SPD1"/>
    <mergeCell ref="SPE1:SPT1"/>
    <mergeCell ref="SPU1:SQJ1"/>
    <mergeCell ref="SQK1:SQZ1"/>
    <mergeCell ref="TJM1:TKB1"/>
    <mergeCell ref="TKC1:TKR1"/>
    <mergeCell ref="TKS1:TLH1"/>
    <mergeCell ref="TLI1:TLX1"/>
    <mergeCell ref="TLY1:TMN1"/>
    <mergeCell ref="TGK1:TGZ1"/>
    <mergeCell ref="THA1:THP1"/>
    <mergeCell ref="THQ1:TIF1"/>
    <mergeCell ref="TIG1:TIV1"/>
    <mergeCell ref="TIW1:TJL1"/>
    <mergeCell ref="TDI1:TDX1"/>
    <mergeCell ref="TDY1:TEN1"/>
    <mergeCell ref="TEO1:TFD1"/>
    <mergeCell ref="TFE1:TFT1"/>
    <mergeCell ref="TFU1:TGJ1"/>
    <mergeCell ref="TAG1:TAV1"/>
    <mergeCell ref="TAW1:TBL1"/>
    <mergeCell ref="TBM1:TCB1"/>
    <mergeCell ref="TCC1:TCR1"/>
    <mergeCell ref="TCS1:TDH1"/>
    <mergeCell ref="TVU1:TWJ1"/>
    <mergeCell ref="TWK1:TWZ1"/>
    <mergeCell ref="TXA1:TXP1"/>
    <mergeCell ref="TXQ1:TYF1"/>
    <mergeCell ref="TYG1:TYV1"/>
    <mergeCell ref="TSS1:TTH1"/>
    <mergeCell ref="TTI1:TTX1"/>
    <mergeCell ref="TTY1:TUN1"/>
    <mergeCell ref="TUO1:TVD1"/>
    <mergeCell ref="TVE1:TVT1"/>
    <mergeCell ref="TPQ1:TQF1"/>
    <mergeCell ref="TQG1:TQV1"/>
    <mergeCell ref="TQW1:TRL1"/>
    <mergeCell ref="TRM1:TSB1"/>
    <mergeCell ref="TSC1:TSR1"/>
    <mergeCell ref="TMO1:TND1"/>
    <mergeCell ref="TNE1:TNT1"/>
    <mergeCell ref="TNU1:TOJ1"/>
    <mergeCell ref="TOK1:TOZ1"/>
    <mergeCell ref="TPA1:TPP1"/>
    <mergeCell ref="UIC1:UIR1"/>
    <mergeCell ref="UIS1:UJH1"/>
    <mergeCell ref="UJI1:UJX1"/>
    <mergeCell ref="UJY1:UKN1"/>
    <mergeCell ref="UKO1:ULD1"/>
    <mergeCell ref="UFA1:UFP1"/>
    <mergeCell ref="UFQ1:UGF1"/>
    <mergeCell ref="UGG1:UGV1"/>
    <mergeCell ref="UGW1:UHL1"/>
    <mergeCell ref="UHM1:UIB1"/>
    <mergeCell ref="UBY1:UCN1"/>
    <mergeCell ref="UCO1:UDD1"/>
    <mergeCell ref="UDE1:UDT1"/>
    <mergeCell ref="UDU1:UEJ1"/>
    <mergeCell ref="UEK1:UEZ1"/>
    <mergeCell ref="TYW1:TZL1"/>
    <mergeCell ref="TZM1:UAB1"/>
    <mergeCell ref="UAC1:UAR1"/>
    <mergeCell ref="UAS1:UBH1"/>
    <mergeCell ref="UBI1:UBX1"/>
    <mergeCell ref="UUK1:UUZ1"/>
    <mergeCell ref="UVA1:UVP1"/>
    <mergeCell ref="UVQ1:UWF1"/>
    <mergeCell ref="UWG1:UWV1"/>
    <mergeCell ref="UWW1:UXL1"/>
    <mergeCell ref="URI1:URX1"/>
    <mergeCell ref="URY1:USN1"/>
    <mergeCell ref="USO1:UTD1"/>
    <mergeCell ref="UTE1:UTT1"/>
    <mergeCell ref="UTU1:UUJ1"/>
    <mergeCell ref="UOG1:UOV1"/>
    <mergeCell ref="UOW1:UPL1"/>
    <mergeCell ref="UPM1:UQB1"/>
    <mergeCell ref="UQC1:UQR1"/>
    <mergeCell ref="UQS1:URH1"/>
    <mergeCell ref="ULE1:ULT1"/>
    <mergeCell ref="ULU1:UMJ1"/>
    <mergeCell ref="UMK1:UMZ1"/>
    <mergeCell ref="UNA1:UNP1"/>
    <mergeCell ref="UNQ1:UOF1"/>
    <mergeCell ref="VGS1:VHH1"/>
    <mergeCell ref="VHI1:VHX1"/>
    <mergeCell ref="VHY1:VIN1"/>
    <mergeCell ref="VIO1:VJD1"/>
    <mergeCell ref="VJE1:VJT1"/>
    <mergeCell ref="VDQ1:VEF1"/>
    <mergeCell ref="VEG1:VEV1"/>
    <mergeCell ref="VEW1:VFL1"/>
    <mergeCell ref="VFM1:VGB1"/>
    <mergeCell ref="VGC1:VGR1"/>
    <mergeCell ref="VAO1:VBD1"/>
    <mergeCell ref="VBE1:VBT1"/>
    <mergeCell ref="VBU1:VCJ1"/>
    <mergeCell ref="VCK1:VCZ1"/>
    <mergeCell ref="VDA1:VDP1"/>
    <mergeCell ref="UXM1:UYB1"/>
    <mergeCell ref="UYC1:UYR1"/>
    <mergeCell ref="UYS1:UZH1"/>
    <mergeCell ref="UZI1:UZX1"/>
    <mergeCell ref="UZY1:VAN1"/>
    <mergeCell ref="VTA1:VTP1"/>
    <mergeCell ref="VTQ1:VUF1"/>
    <mergeCell ref="VUG1:VUV1"/>
    <mergeCell ref="VUW1:VVL1"/>
    <mergeCell ref="VVM1:VWB1"/>
    <mergeCell ref="VPY1:VQN1"/>
    <mergeCell ref="VQO1:VRD1"/>
    <mergeCell ref="VRE1:VRT1"/>
    <mergeCell ref="VRU1:VSJ1"/>
    <mergeCell ref="VSK1:VSZ1"/>
    <mergeCell ref="VMW1:VNL1"/>
    <mergeCell ref="VNM1:VOB1"/>
    <mergeCell ref="VOC1:VOR1"/>
    <mergeCell ref="VOS1:VPH1"/>
    <mergeCell ref="VPI1:VPX1"/>
    <mergeCell ref="VJU1:VKJ1"/>
    <mergeCell ref="VKK1:VKZ1"/>
    <mergeCell ref="VLA1:VLP1"/>
    <mergeCell ref="VLQ1:VMF1"/>
    <mergeCell ref="VMG1:VMV1"/>
    <mergeCell ref="WFI1:WFX1"/>
    <mergeCell ref="WFY1:WGN1"/>
    <mergeCell ref="WGO1:WHD1"/>
    <mergeCell ref="WHE1:WHT1"/>
    <mergeCell ref="WHU1:WIJ1"/>
    <mergeCell ref="WCG1:WCV1"/>
    <mergeCell ref="WCW1:WDL1"/>
    <mergeCell ref="WDM1:WEB1"/>
    <mergeCell ref="WEC1:WER1"/>
    <mergeCell ref="WES1:WFH1"/>
    <mergeCell ref="VZE1:VZT1"/>
    <mergeCell ref="VZU1:WAJ1"/>
    <mergeCell ref="WAK1:WAZ1"/>
    <mergeCell ref="WBA1:WBP1"/>
    <mergeCell ref="WBQ1:WCF1"/>
    <mergeCell ref="VWC1:VWR1"/>
    <mergeCell ref="VWS1:VXH1"/>
    <mergeCell ref="VXI1:VXX1"/>
    <mergeCell ref="VXY1:VYN1"/>
    <mergeCell ref="VYO1:VZD1"/>
    <mergeCell ref="WRQ1:WSF1"/>
    <mergeCell ref="WSG1:WSV1"/>
    <mergeCell ref="WSW1:WTL1"/>
    <mergeCell ref="WTM1:WUB1"/>
    <mergeCell ref="WUC1:WUR1"/>
    <mergeCell ref="WOO1:WPD1"/>
    <mergeCell ref="WPE1:WPT1"/>
    <mergeCell ref="WPU1:WQJ1"/>
    <mergeCell ref="WQK1:WQZ1"/>
    <mergeCell ref="WRA1:WRP1"/>
    <mergeCell ref="WLM1:WMB1"/>
    <mergeCell ref="WMC1:WMR1"/>
    <mergeCell ref="WMS1:WNH1"/>
    <mergeCell ref="WNI1:WNX1"/>
    <mergeCell ref="WNY1:WON1"/>
    <mergeCell ref="WIK1:WIZ1"/>
    <mergeCell ref="WJA1:WJP1"/>
    <mergeCell ref="WJQ1:WKF1"/>
    <mergeCell ref="WKG1:WKV1"/>
    <mergeCell ref="WKW1:WLL1"/>
    <mergeCell ref="XDY1:XEN1"/>
    <mergeCell ref="XEO1:XFD1"/>
    <mergeCell ref="XAW1:XBL1"/>
    <mergeCell ref="XBM1:XCB1"/>
    <mergeCell ref="XCC1:XCR1"/>
    <mergeCell ref="XCS1:XDH1"/>
    <mergeCell ref="XDI1:XDX1"/>
    <mergeCell ref="WXU1:WYJ1"/>
    <mergeCell ref="WYK1:WYZ1"/>
    <mergeCell ref="WZA1:WZP1"/>
    <mergeCell ref="WZQ1:XAF1"/>
    <mergeCell ref="XAG1:XAV1"/>
    <mergeCell ref="WUS1:WVH1"/>
    <mergeCell ref="WVI1:WVX1"/>
    <mergeCell ref="WVY1:WWN1"/>
    <mergeCell ref="WWO1:WXD1"/>
    <mergeCell ref="WXE1:WXT1"/>
  </mergeCells>
  <pageMargins left="0.73958333333333337" right="0.23622047244094491" top="0.39583333333333331" bottom="0.4375" header="0.31496062992125984" footer="0.31496062992125984"/>
  <pageSetup paperSize="9" orientation="landscape" horizontalDpi="4294967293" verticalDpi="36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33"/>
  <sheetViews>
    <sheetView view="pageLayout" zoomScale="110" zoomScalePageLayoutView="110" workbookViewId="0">
      <selection activeCell="A8" sqref="A8"/>
    </sheetView>
  </sheetViews>
  <sheetFormatPr defaultRowHeight="16.5" customHeight="1"/>
  <cols>
    <col min="1" max="1" width="36.5" style="256" customWidth="1"/>
    <col min="2" max="2" width="20.25" style="641" hidden="1" customWidth="1"/>
    <col min="3" max="3" width="19.625" style="641" hidden="1" customWidth="1"/>
    <col min="4" max="4" width="13.125" style="256" customWidth="1"/>
    <col min="5" max="5" width="11" style="256" customWidth="1"/>
    <col min="6" max="6" width="11.625" style="641" customWidth="1"/>
    <col min="7" max="7" width="5.625" style="641" customWidth="1"/>
    <col min="8" max="8" width="4" style="641" customWidth="1"/>
    <col min="9" max="9" width="4.5" style="256" customWidth="1"/>
    <col min="10" max="10" width="4.125" style="256" customWidth="1"/>
    <col min="11" max="11" width="5.375" style="256" customWidth="1"/>
    <col min="12" max="12" width="3.75" style="256" customWidth="1"/>
    <col min="13" max="13" width="3.5" style="256" customWidth="1"/>
    <col min="14" max="14" width="7.25" style="256" customWidth="1"/>
    <col min="15" max="15" width="4.875" style="256" customWidth="1"/>
    <col min="16" max="16" width="5.875" style="256" customWidth="1"/>
    <col min="17" max="17" width="7.2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 ht="16.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6.5" customHeight="1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 ht="16.5" customHeight="1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 ht="16.5" customHeight="1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 ht="16.5" customHeight="1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 ht="16.5" customHeight="1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 ht="16.5" customHeight="1">
      <c r="A7" s="929" t="s">
        <v>9</v>
      </c>
      <c r="C7" s="238"/>
      <c r="D7" s="238" t="s">
        <v>2855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 ht="16.5" customHeight="1">
      <c r="A8" s="929"/>
      <c r="C8" s="238"/>
      <c r="D8" s="238" t="s">
        <v>2856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 ht="16.5" customHeight="1">
      <c r="A9" s="927" t="s">
        <v>11</v>
      </c>
      <c r="C9" s="1001"/>
      <c r="D9" s="1001" t="s">
        <v>3160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6.5" customHeight="1">
      <c r="A10" s="2077" t="s">
        <v>12</v>
      </c>
      <c r="B10" s="2084" t="s">
        <v>2557</v>
      </c>
      <c r="C10" s="2084"/>
      <c r="D10" s="2080" t="s">
        <v>14</v>
      </c>
      <c r="E10" s="2082" t="s">
        <v>15</v>
      </c>
      <c r="F10" s="2082" t="s">
        <v>16</v>
      </c>
      <c r="G10" s="2006" t="s">
        <v>959</v>
      </c>
      <c r="H10" s="2007"/>
      <c r="I10" s="2007"/>
      <c r="J10" s="2007"/>
      <c r="K10" s="2007"/>
      <c r="L10" s="2007"/>
      <c r="M10" s="2007"/>
      <c r="N10" s="2007"/>
      <c r="O10" s="2007"/>
      <c r="P10" s="2007"/>
      <c r="Q10" s="2008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6.5" customHeight="1">
      <c r="A11" s="2078"/>
      <c r="B11" s="1315" t="s">
        <v>2558</v>
      </c>
      <c r="C11" s="1315" t="s">
        <v>2105</v>
      </c>
      <c r="D11" s="2081"/>
      <c r="E11" s="2082"/>
      <c r="F11" s="2082"/>
      <c r="G11" s="131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 ht="16.5" customHeight="1">
      <c r="A12" s="258" t="s">
        <v>3349</v>
      </c>
      <c r="B12" s="344" t="s">
        <v>3161</v>
      </c>
      <c r="C12" s="344" t="s">
        <v>3162</v>
      </c>
      <c r="D12" s="344" t="s">
        <v>2868</v>
      </c>
      <c r="E12" s="344"/>
      <c r="F12" s="344" t="s">
        <v>2882</v>
      </c>
      <c r="G12" s="344"/>
      <c r="H12" s="344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SUM(I12:P12)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 ht="16.5" customHeight="1">
      <c r="A13" s="154" t="s">
        <v>3166</v>
      </c>
      <c r="B13" s="344" t="s">
        <v>3167</v>
      </c>
      <c r="C13" s="344" t="s">
        <v>3168</v>
      </c>
      <c r="D13" s="154"/>
      <c r="E13" s="154"/>
      <c r="F13" s="344" t="s">
        <v>2859</v>
      </c>
      <c r="G13" s="344"/>
      <c r="H13" s="344"/>
      <c r="I13" s="154"/>
      <c r="J13" s="154"/>
      <c r="K13" s="154"/>
      <c r="L13" s="154"/>
      <c r="M13" s="154"/>
      <c r="N13" s="154"/>
      <c r="O13" s="154"/>
      <c r="P13" s="154"/>
      <c r="Q13" s="154">
        <f t="shared" ref="Q13:Q23" si="0">SUM(I13:P13)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 ht="16.5" customHeight="1">
      <c r="A14" s="154" t="s">
        <v>3169</v>
      </c>
      <c r="B14" s="344"/>
      <c r="C14" s="344"/>
      <c r="D14" s="154"/>
      <c r="E14" s="154"/>
      <c r="F14" s="344" t="s">
        <v>2861</v>
      </c>
      <c r="G14" s="34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 ht="16.5" customHeight="1">
      <c r="A15" s="154" t="s">
        <v>3170</v>
      </c>
      <c r="B15" s="344"/>
      <c r="C15" s="344"/>
      <c r="D15" s="345">
        <v>20729</v>
      </c>
      <c r="E15" s="154"/>
      <c r="F15" s="344"/>
      <c r="G15" s="344"/>
      <c r="H15" s="34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 ht="16.5" customHeight="1">
      <c r="A16" s="939" t="s">
        <v>3350</v>
      </c>
      <c r="B16" s="344"/>
      <c r="C16" s="344"/>
      <c r="D16" s="154"/>
      <c r="E16" s="154"/>
      <c r="F16" s="344"/>
      <c r="G16" s="344"/>
      <c r="H16" s="344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6.5" customHeight="1">
      <c r="A17" s="154" t="s">
        <v>3171</v>
      </c>
      <c r="B17" s="344"/>
      <c r="C17" s="344"/>
      <c r="D17" s="344" t="s">
        <v>2868</v>
      </c>
      <c r="E17" s="154"/>
      <c r="F17" s="344" t="s">
        <v>2882</v>
      </c>
      <c r="G17" s="34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6.5" customHeight="1">
      <c r="A18" s="939" t="s">
        <v>3172</v>
      </c>
      <c r="B18" s="344"/>
      <c r="C18" s="344"/>
      <c r="D18" s="154"/>
      <c r="E18" s="154"/>
      <c r="F18" s="344" t="s">
        <v>2948</v>
      </c>
      <c r="G18" s="344"/>
      <c r="H18" s="34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6.5" customHeight="1">
      <c r="A19" s="154" t="s">
        <v>3173</v>
      </c>
      <c r="B19" s="344"/>
      <c r="C19" s="344"/>
      <c r="D19" s="344" t="s">
        <v>2868</v>
      </c>
      <c r="E19" s="154"/>
      <c r="F19" s="344" t="s">
        <v>2882</v>
      </c>
      <c r="G19" s="344"/>
      <c r="H19" s="34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6.5" customHeight="1">
      <c r="A20" s="939" t="s">
        <v>3174</v>
      </c>
      <c r="B20" s="344"/>
      <c r="C20" s="344"/>
      <c r="D20" s="154"/>
      <c r="E20" s="154"/>
      <c r="F20" s="344"/>
      <c r="G20" s="344"/>
      <c r="H20" s="34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6.5" customHeight="1">
      <c r="A21" s="939" t="s">
        <v>3021</v>
      </c>
      <c r="B21" s="344"/>
      <c r="C21" s="344"/>
      <c r="D21" s="154"/>
      <c r="E21" s="154"/>
      <c r="F21" s="344"/>
      <c r="G21" s="344"/>
      <c r="H21" s="344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6.5" customHeight="1">
      <c r="A22" s="258" t="s">
        <v>3175</v>
      </c>
      <c r="B22" s="344"/>
      <c r="C22" s="344"/>
      <c r="D22" s="344" t="s">
        <v>2868</v>
      </c>
      <c r="E22" s="154"/>
      <c r="F22" s="344" t="s">
        <v>2882</v>
      </c>
      <c r="G22" s="344"/>
      <c r="H22" s="344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6.5" customHeight="1">
      <c r="A23" s="939" t="s">
        <v>3025</v>
      </c>
      <c r="B23" s="344"/>
      <c r="C23" s="344"/>
      <c r="D23" s="154"/>
      <c r="E23" s="154"/>
      <c r="F23" s="344"/>
      <c r="G23" s="344"/>
      <c r="H23" s="344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6.5" customHeight="1">
      <c r="A24" s="939"/>
      <c r="B24" s="344"/>
      <c r="C24" s="344"/>
      <c r="D24" s="154"/>
      <c r="E24" s="154"/>
      <c r="F24" s="344"/>
      <c r="G24" s="344"/>
      <c r="H24" s="34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6.5" customHeight="1">
      <c r="A25" s="939"/>
      <c r="B25" s="344"/>
      <c r="C25" s="344"/>
      <c r="D25" s="154"/>
      <c r="E25" s="154"/>
      <c r="F25" s="344"/>
      <c r="G25" s="344"/>
      <c r="H25" s="34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6.5" customHeight="1">
      <c r="A26" s="939"/>
      <c r="B26" s="344"/>
      <c r="C26" s="344"/>
      <c r="D26" s="154"/>
      <c r="E26" s="154"/>
      <c r="F26" s="344"/>
      <c r="G26" s="344"/>
      <c r="H26" s="34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</row>
    <row r="27" spans="1:35" ht="16.5" customHeight="1">
      <c r="A27" s="2119" t="s">
        <v>376</v>
      </c>
      <c r="B27" s="2119"/>
      <c r="C27" s="2119"/>
      <c r="D27" s="2119"/>
      <c r="E27" s="154">
        <f>Q27</f>
        <v>0</v>
      </c>
      <c r="F27" s="344"/>
      <c r="G27" s="154">
        <f t="shared" ref="G27:Q27" si="1">SUM(G12:G23)</f>
        <v>0</v>
      </c>
      <c r="H27" s="154">
        <f t="shared" si="1"/>
        <v>0</v>
      </c>
      <c r="I27" s="154">
        <f t="shared" si="1"/>
        <v>0</v>
      </c>
      <c r="J27" s="154">
        <f t="shared" si="1"/>
        <v>0</v>
      </c>
      <c r="K27" s="154">
        <f t="shared" si="1"/>
        <v>0</v>
      </c>
      <c r="L27" s="154">
        <f t="shared" si="1"/>
        <v>0</v>
      </c>
      <c r="M27" s="154">
        <f t="shared" si="1"/>
        <v>0</v>
      </c>
      <c r="N27" s="154">
        <f t="shared" si="1"/>
        <v>0</v>
      </c>
      <c r="O27" s="154">
        <f t="shared" si="1"/>
        <v>0</v>
      </c>
      <c r="P27" s="154">
        <f t="shared" si="1"/>
        <v>0</v>
      </c>
      <c r="Q27" s="154">
        <f t="shared" si="1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s="254" customFormat="1" ht="16.5" customHeight="1">
      <c r="A28" s="891"/>
      <c r="B28" s="891"/>
      <c r="C28" s="891"/>
      <c r="D28" s="891"/>
      <c r="E28" s="63"/>
      <c r="F28" s="891"/>
      <c r="G28" s="891"/>
      <c r="H28" s="891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</row>
    <row r="29" spans="1:35" ht="16.5" customHeight="1">
      <c r="A29" s="642" t="s">
        <v>818</v>
      </c>
      <c r="B29" s="1952" t="s">
        <v>779</v>
      </c>
      <c r="C29" s="1952"/>
      <c r="D29" s="1952"/>
      <c r="F29" s="348"/>
      <c r="G29" s="348" t="s">
        <v>780</v>
      </c>
      <c r="H29" s="58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</row>
    <row r="30" spans="1:35" ht="16.5" customHeight="1">
      <c r="A30" s="641" t="s">
        <v>819</v>
      </c>
      <c r="E30" s="348" t="s">
        <v>819</v>
      </c>
      <c r="F30" s="348"/>
      <c r="G30" s="256"/>
      <c r="H30" s="348" t="s">
        <v>820</v>
      </c>
      <c r="I30" s="349"/>
      <c r="AD30" s="63"/>
      <c r="AE30" s="63"/>
      <c r="AF30" s="63"/>
      <c r="AG30" s="63"/>
      <c r="AH30" s="63"/>
      <c r="AI30" s="63"/>
    </row>
    <row r="31" spans="1:35" ht="16.5" customHeight="1">
      <c r="A31" s="349" t="s">
        <v>821</v>
      </c>
      <c r="E31" s="348" t="s">
        <v>821</v>
      </c>
      <c r="F31" s="348"/>
      <c r="G31" s="256"/>
      <c r="H31" s="348" t="s">
        <v>2566</v>
      </c>
      <c r="I31" s="349"/>
      <c r="AD31" s="62"/>
      <c r="AE31" s="62"/>
      <c r="AF31" s="62"/>
      <c r="AG31" s="62"/>
      <c r="AH31" s="62"/>
      <c r="AI31" s="62"/>
    </row>
    <row r="32" spans="1:35" ht="16.5" customHeight="1">
      <c r="AD32" s="62"/>
      <c r="AE32" s="62"/>
      <c r="AF32" s="62"/>
      <c r="AG32" s="62"/>
      <c r="AH32" s="62"/>
      <c r="AI32" s="62"/>
    </row>
    <row r="33" spans="30:35" ht="16.5" customHeight="1">
      <c r="AD33" s="143"/>
      <c r="AE33" s="143"/>
      <c r="AF33" s="143"/>
      <c r="AG33" s="143"/>
      <c r="AH33" s="143"/>
      <c r="AI33" s="143"/>
    </row>
  </sheetData>
  <mergeCells count="1034">
    <mergeCell ref="B29:D29"/>
    <mergeCell ref="A27:D27"/>
    <mergeCell ref="R10:AC10"/>
    <mergeCell ref="AD10:AI10"/>
    <mergeCell ref="G10:Q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67234848484848486" right="0.23622047244094491" top="0.39351851851851855" bottom="0.3125" header="0.31496062992125984" footer="0.31496062992125984"/>
  <pageSetup paperSize="9" orientation="landscape" horizontalDpi="4294967293" verticalDpi="36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60"/>
  <sheetViews>
    <sheetView view="pageLayout" topLeftCell="A25" zoomScale="110" zoomScaleNormal="110" zoomScalePageLayoutView="110" workbookViewId="0">
      <selection sqref="A1:XFD1"/>
    </sheetView>
  </sheetViews>
  <sheetFormatPr defaultRowHeight="16.5" customHeight="1"/>
  <cols>
    <col min="1" max="1" width="33.125" style="256" customWidth="1"/>
    <col min="2" max="2" width="20.875" style="256" hidden="1" customWidth="1"/>
    <col min="3" max="3" width="1.375" style="641" hidden="1" customWidth="1"/>
    <col min="4" max="4" width="12.125" style="256" customWidth="1"/>
    <col min="5" max="5" width="13.875" style="641" customWidth="1"/>
    <col min="6" max="6" width="10.375" style="641" customWidth="1"/>
    <col min="7" max="7" width="6.125" style="641" customWidth="1"/>
    <col min="8" max="8" width="4.375" style="641" customWidth="1"/>
    <col min="9" max="9" width="4.5" style="256" customWidth="1"/>
    <col min="10" max="10" width="4" style="256" customWidth="1"/>
    <col min="11" max="11" width="6.375" style="256" customWidth="1"/>
    <col min="12" max="12" width="3.375" style="256" customWidth="1"/>
    <col min="13" max="13" width="4.5" style="256" customWidth="1"/>
    <col min="14" max="17" width="6.375" style="256" customWidth="1"/>
    <col min="18" max="29" width="3.875" style="256" customWidth="1"/>
    <col min="30" max="33" width="16.375" style="380" customWidth="1"/>
    <col min="34" max="35" width="9" style="380"/>
    <col min="36" max="16384" width="9" style="256"/>
  </cols>
  <sheetData>
    <row r="1" spans="1:16384" ht="16.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6.5" customHeight="1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 ht="16.5" customHeight="1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 ht="16.5" customHeight="1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 ht="16.5" customHeight="1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 ht="16.5" customHeight="1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 ht="16.5" customHeight="1">
      <c r="A7" s="929" t="s">
        <v>9</v>
      </c>
      <c r="C7" s="238"/>
      <c r="D7" s="238" t="s">
        <v>2855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 ht="16.5" customHeight="1">
      <c r="A8" s="929"/>
      <c r="C8" s="238"/>
      <c r="D8" s="238" t="s">
        <v>2856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 ht="16.5" customHeight="1">
      <c r="A9" s="927" t="s">
        <v>11</v>
      </c>
      <c r="C9" s="1001"/>
      <c r="D9" s="1001" t="s">
        <v>3176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6.5" customHeight="1">
      <c r="A10" s="2077" t="s">
        <v>12</v>
      </c>
      <c r="B10" s="2084" t="s">
        <v>2557</v>
      </c>
      <c r="C10" s="2084"/>
      <c r="D10" s="2080" t="s">
        <v>14</v>
      </c>
      <c r="E10" s="2082" t="s">
        <v>15</v>
      </c>
      <c r="F10" s="2082" t="s">
        <v>16</v>
      </c>
      <c r="G10" s="869"/>
      <c r="H10" s="869"/>
      <c r="I10" s="470"/>
      <c r="J10" s="470"/>
      <c r="K10" s="470"/>
      <c r="L10" s="470" t="s">
        <v>959</v>
      </c>
      <c r="M10" s="470"/>
      <c r="N10" s="470"/>
      <c r="O10" s="470"/>
      <c r="P10" s="470"/>
      <c r="Q10" s="470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6.5" customHeight="1">
      <c r="A11" s="2078"/>
      <c r="B11" s="1315" t="s">
        <v>2558</v>
      </c>
      <c r="C11" s="1315" t="s">
        <v>2105</v>
      </c>
      <c r="D11" s="2081"/>
      <c r="E11" s="2082"/>
      <c r="F11" s="208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 ht="16.5" customHeight="1">
      <c r="A12" s="210" t="s">
        <v>3177</v>
      </c>
      <c r="B12" s="1300"/>
      <c r="C12" s="1298"/>
      <c r="D12" s="620">
        <v>20760</v>
      </c>
      <c r="E12" s="613" t="s">
        <v>788</v>
      </c>
      <c r="F12" s="613" t="s">
        <v>234</v>
      </c>
      <c r="G12" s="613"/>
      <c r="H12" s="613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SUM(I12:P12)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 ht="16.5" customHeight="1">
      <c r="A13" s="210" t="s">
        <v>3178</v>
      </c>
      <c r="B13" s="1298" t="s">
        <v>3179</v>
      </c>
      <c r="C13" s="344" t="s">
        <v>3180</v>
      </c>
      <c r="D13" s="344" t="s">
        <v>845</v>
      </c>
      <c r="E13" s="613"/>
      <c r="F13" s="613" t="s">
        <v>3181</v>
      </c>
      <c r="G13" s="613"/>
      <c r="H13" s="613"/>
      <c r="I13" s="154"/>
      <c r="J13" s="154"/>
      <c r="K13" s="154"/>
      <c r="L13" s="154"/>
      <c r="M13" s="154"/>
      <c r="N13" s="154"/>
      <c r="O13" s="154"/>
      <c r="P13" s="154"/>
      <c r="Q13" s="154">
        <f t="shared" ref="Q13:Q45" si="0">SUM(I13:P13)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 ht="16.5" customHeight="1">
      <c r="A14" s="618" t="s">
        <v>3182</v>
      </c>
      <c r="B14" s="154" t="s">
        <v>3183</v>
      </c>
      <c r="C14" s="1298" t="s">
        <v>3184</v>
      </c>
      <c r="D14" s="210"/>
      <c r="E14" s="613"/>
      <c r="F14" s="613"/>
      <c r="G14" s="613"/>
      <c r="H14" s="613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 ht="16.5" customHeight="1">
      <c r="A15" s="210" t="s">
        <v>3185</v>
      </c>
      <c r="B15" s="1300" t="s">
        <v>3186</v>
      </c>
      <c r="C15" s="1298" t="s">
        <v>3187</v>
      </c>
      <c r="D15" s="210"/>
      <c r="E15" s="613"/>
      <c r="F15" s="613"/>
      <c r="G15" s="613"/>
      <c r="H15" s="613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 ht="16.5" customHeight="1">
      <c r="A16" s="618" t="s">
        <v>3188</v>
      </c>
      <c r="B16" s="154"/>
      <c r="C16" s="1298"/>
      <c r="D16" s="210"/>
      <c r="E16" s="613"/>
      <c r="F16" s="613"/>
      <c r="G16" s="613"/>
      <c r="H16" s="613"/>
      <c r="I16" s="154"/>
      <c r="J16" s="154"/>
      <c r="K16" s="154"/>
      <c r="L16" s="154"/>
      <c r="M16" s="154"/>
      <c r="N16" s="154"/>
      <c r="O16" s="154"/>
      <c r="P16" s="154"/>
      <c r="Q16" s="154">
        <f t="shared" si="0"/>
        <v>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 ht="16.5" customHeight="1">
      <c r="A17" s="210" t="s">
        <v>3189</v>
      </c>
      <c r="B17" s="154"/>
      <c r="C17" s="1298"/>
      <c r="D17" s="210"/>
      <c r="E17" s="613"/>
      <c r="F17" s="613"/>
      <c r="G17" s="613"/>
      <c r="H17" s="613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16.5" customHeight="1">
      <c r="A18" s="210" t="s">
        <v>3190</v>
      </c>
      <c r="B18" s="1300"/>
      <c r="C18" s="1298"/>
      <c r="D18" s="210"/>
      <c r="E18" s="613"/>
      <c r="F18" s="613"/>
      <c r="G18" s="613"/>
      <c r="H18" s="613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 ht="16.5" customHeight="1">
      <c r="A19" s="210" t="s">
        <v>3191</v>
      </c>
      <c r="B19" s="1300"/>
      <c r="C19" s="1298"/>
      <c r="D19" s="210"/>
      <c r="E19" s="613"/>
      <c r="F19" s="613"/>
      <c r="G19" s="613"/>
      <c r="H19" s="613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 ht="16.5" customHeight="1">
      <c r="A20" s="210" t="s">
        <v>3192</v>
      </c>
      <c r="B20" s="1300"/>
      <c r="C20" s="1298"/>
      <c r="D20" s="344" t="s">
        <v>845</v>
      </c>
      <c r="E20" s="613"/>
      <c r="F20" s="613" t="s">
        <v>3054</v>
      </c>
      <c r="G20" s="613"/>
      <c r="H20" s="613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 ht="16.5" customHeight="1">
      <c r="A21" s="618" t="s">
        <v>3193</v>
      </c>
      <c r="B21" s="1300"/>
      <c r="C21" s="1298"/>
      <c r="D21" s="210"/>
      <c r="E21" s="613"/>
      <c r="F21" s="613"/>
      <c r="G21" s="613"/>
      <c r="H21" s="613"/>
      <c r="I21" s="154"/>
      <c r="J21" s="154"/>
      <c r="K21" s="154"/>
      <c r="L21" s="154"/>
      <c r="M21" s="154"/>
      <c r="N21" s="154"/>
      <c r="O21" s="154"/>
      <c r="P21" s="154"/>
      <c r="Q21" s="154">
        <f t="shared" si="0"/>
        <v>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 ht="16.5" customHeight="1">
      <c r="A22" s="210" t="s">
        <v>3194</v>
      </c>
      <c r="B22" s="1300"/>
      <c r="C22" s="1298"/>
      <c r="D22" s="345">
        <v>20760</v>
      </c>
      <c r="E22" s="613"/>
      <c r="F22" s="613" t="s">
        <v>234</v>
      </c>
      <c r="G22" s="613"/>
      <c r="H22" s="613"/>
      <c r="I22" s="154"/>
      <c r="J22" s="154"/>
      <c r="K22" s="154"/>
      <c r="L22" s="154"/>
      <c r="M22" s="154"/>
      <c r="N22" s="154"/>
      <c r="O22" s="154"/>
      <c r="P22" s="154"/>
      <c r="Q22" s="154">
        <f t="shared" si="0"/>
        <v>0</v>
      </c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 ht="16.5" customHeight="1">
      <c r="A23" s="618" t="s">
        <v>3195</v>
      </c>
      <c r="B23" s="1300"/>
      <c r="C23" s="1298"/>
      <c r="D23" s="210"/>
      <c r="E23" s="613"/>
      <c r="F23" s="613" t="s">
        <v>3195</v>
      </c>
      <c r="G23" s="613"/>
      <c r="H23" s="613"/>
      <c r="I23" s="154"/>
      <c r="J23" s="154"/>
      <c r="K23" s="154"/>
      <c r="L23" s="154"/>
      <c r="M23" s="154"/>
      <c r="N23" s="154"/>
      <c r="O23" s="154"/>
      <c r="P23" s="154"/>
      <c r="Q23" s="154">
        <f t="shared" si="0"/>
        <v>0</v>
      </c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 ht="16.5" customHeight="1">
      <c r="A24" s="82" t="s">
        <v>3196</v>
      </c>
      <c r="B24" s="1300"/>
      <c r="C24" s="1298"/>
      <c r="D24" s="344" t="s">
        <v>845</v>
      </c>
      <c r="E24" s="613"/>
      <c r="F24" s="613"/>
      <c r="G24" s="613"/>
      <c r="H24" s="613"/>
      <c r="I24" s="154"/>
      <c r="J24" s="154"/>
      <c r="K24" s="154"/>
      <c r="L24" s="154"/>
      <c r="M24" s="154"/>
      <c r="N24" s="154"/>
      <c r="O24" s="154"/>
      <c r="P24" s="154"/>
      <c r="Q24" s="154">
        <f t="shared" si="0"/>
        <v>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ht="16.5" customHeight="1">
      <c r="A25" s="618" t="s">
        <v>3197</v>
      </c>
      <c r="B25" s="1300"/>
      <c r="C25" s="1298"/>
      <c r="D25" s="210"/>
      <c r="E25" s="613"/>
      <c r="F25" s="613"/>
      <c r="G25" s="613"/>
      <c r="H25" s="613"/>
      <c r="I25" s="154"/>
      <c r="J25" s="154"/>
      <c r="K25" s="154"/>
      <c r="L25" s="154"/>
      <c r="M25" s="154"/>
      <c r="N25" s="154"/>
      <c r="O25" s="154"/>
      <c r="P25" s="154"/>
      <c r="Q25" s="154">
        <f t="shared" si="0"/>
        <v>0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</row>
    <row r="26" spans="1:35" ht="16.5" customHeight="1">
      <c r="A26" s="154" t="s">
        <v>3198</v>
      </c>
      <c r="B26" s="154"/>
      <c r="C26" s="344"/>
      <c r="D26" s="344" t="s">
        <v>2868</v>
      </c>
      <c r="E26" s="258" t="s">
        <v>3199</v>
      </c>
      <c r="F26" s="344" t="s">
        <v>234</v>
      </c>
      <c r="G26" s="344"/>
      <c r="H26" s="344"/>
      <c r="I26" s="154"/>
      <c r="J26" s="154"/>
      <c r="K26" s="154"/>
      <c r="L26" s="154"/>
      <c r="M26" s="154"/>
      <c r="N26" s="154"/>
      <c r="O26" s="154"/>
      <c r="P26" s="154"/>
      <c r="Q26" s="154">
        <f t="shared" si="0"/>
        <v>0</v>
      </c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257"/>
      <c r="AE26" s="257"/>
      <c r="AF26" s="257"/>
      <c r="AG26" s="257"/>
      <c r="AH26" s="257"/>
      <c r="AI26" s="257"/>
    </row>
    <row r="27" spans="1:35" ht="16.5" customHeight="1">
      <c r="A27" s="939" t="s">
        <v>3200</v>
      </c>
      <c r="B27" s="154"/>
      <c r="C27" s="344"/>
      <c r="D27" s="344"/>
      <c r="E27" s="258" t="s">
        <v>3201</v>
      </c>
      <c r="F27" s="344" t="s">
        <v>3181</v>
      </c>
      <c r="G27" s="344"/>
      <c r="H27" s="344"/>
      <c r="I27" s="154"/>
      <c r="J27" s="154"/>
      <c r="K27" s="154"/>
      <c r="L27" s="154"/>
      <c r="M27" s="154"/>
      <c r="N27" s="154"/>
      <c r="O27" s="154"/>
      <c r="P27" s="154"/>
      <c r="Q27" s="154">
        <f t="shared" si="0"/>
        <v>0</v>
      </c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</row>
    <row r="28" spans="1:35" ht="16.5" customHeight="1">
      <c r="A28" s="939"/>
      <c r="B28" s="154"/>
      <c r="C28" s="344"/>
      <c r="D28" s="344"/>
      <c r="E28" s="258" t="s">
        <v>3156</v>
      </c>
      <c r="F28" s="344"/>
      <c r="G28" s="344"/>
      <c r="H28" s="344"/>
      <c r="I28" s="154"/>
      <c r="J28" s="154"/>
      <c r="K28" s="154"/>
      <c r="L28" s="154"/>
      <c r="M28" s="154"/>
      <c r="N28" s="154">
        <v>30000</v>
      </c>
      <c r="O28" s="154"/>
      <c r="P28" s="154"/>
      <c r="Q28" s="154">
        <f t="shared" si="0"/>
        <v>30000</v>
      </c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</row>
    <row r="29" spans="1:35" ht="16.5" customHeight="1">
      <c r="A29" s="258" t="s">
        <v>3202</v>
      </c>
      <c r="B29" s="154"/>
      <c r="C29" s="344" t="s">
        <v>3203</v>
      </c>
      <c r="D29" s="344" t="s">
        <v>3204</v>
      </c>
      <c r="E29" s="344" t="s">
        <v>57</v>
      </c>
      <c r="F29" s="344" t="s">
        <v>234</v>
      </c>
      <c r="G29" s="344"/>
      <c r="H29" s="344"/>
      <c r="I29" s="154"/>
      <c r="J29" s="154"/>
      <c r="K29" s="154"/>
      <c r="L29" s="154"/>
      <c r="M29" s="154"/>
      <c r="N29" s="154"/>
      <c r="O29" s="154"/>
      <c r="P29" s="154"/>
      <c r="Q29" s="154">
        <f t="shared" si="0"/>
        <v>0</v>
      </c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1:35" ht="16.5" customHeight="1">
      <c r="A30" s="939" t="s">
        <v>3205</v>
      </c>
      <c r="B30" s="154"/>
      <c r="C30" s="344"/>
      <c r="D30" s="344"/>
      <c r="E30" s="344"/>
      <c r="F30" s="344" t="s">
        <v>3181</v>
      </c>
      <c r="G30" s="344"/>
      <c r="H30" s="344"/>
      <c r="I30" s="154"/>
      <c r="J30" s="154"/>
      <c r="K30" s="154"/>
      <c r="L30" s="154"/>
      <c r="M30" s="154"/>
      <c r="N30" s="154"/>
      <c r="O30" s="154"/>
      <c r="P30" s="154"/>
      <c r="Q30" s="154">
        <f t="shared" si="0"/>
        <v>0</v>
      </c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5" ht="16.5" customHeight="1">
      <c r="A31" s="939" t="s">
        <v>3206</v>
      </c>
      <c r="B31" s="154"/>
      <c r="C31" s="344"/>
      <c r="D31" s="344"/>
      <c r="E31" s="344"/>
      <c r="F31" s="344"/>
      <c r="G31" s="344"/>
      <c r="H31" s="344"/>
      <c r="I31" s="154"/>
      <c r="J31" s="154"/>
      <c r="K31" s="154"/>
      <c r="L31" s="154"/>
      <c r="M31" s="154"/>
      <c r="N31" s="154"/>
      <c r="O31" s="154"/>
      <c r="P31" s="154"/>
      <c r="Q31" s="154">
        <f t="shared" si="0"/>
        <v>0</v>
      </c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</row>
    <row r="32" spans="1:35" ht="16.5" customHeight="1">
      <c r="A32" s="939"/>
      <c r="B32" s="154"/>
      <c r="C32" s="344"/>
      <c r="D32" s="344"/>
      <c r="E32" s="344"/>
      <c r="F32" s="344"/>
      <c r="G32" s="344"/>
      <c r="H32" s="34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</row>
    <row r="33" spans="1:35" ht="16.5" customHeight="1">
      <c r="A33" s="154" t="s">
        <v>3207</v>
      </c>
      <c r="B33" s="154"/>
      <c r="C33" s="344"/>
      <c r="D33" s="344" t="s">
        <v>3204</v>
      </c>
      <c r="E33" s="344"/>
      <c r="F33" s="344" t="s">
        <v>234</v>
      </c>
      <c r="G33" s="344"/>
      <c r="H33" s="344"/>
      <c r="I33" s="154"/>
      <c r="J33" s="154"/>
      <c r="K33" s="154"/>
      <c r="L33" s="154"/>
      <c r="M33" s="154"/>
      <c r="N33" s="154"/>
      <c r="O33" s="154"/>
      <c r="P33" s="154"/>
      <c r="Q33" s="154">
        <f t="shared" si="0"/>
        <v>0</v>
      </c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</row>
    <row r="34" spans="1:35" ht="16.5" customHeight="1">
      <c r="A34" s="939" t="s">
        <v>3208</v>
      </c>
      <c r="B34" s="154"/>
      <c r="C34" s="344"/>
      <c r="D34" s="154"/>
      <c r="E34" s="344"/>
      <c r="F34" s="344" t="s">
        <v>3181</v>
      </c>
      <c r="G34" s="344"/>
      <c r="H34" s="344"/>
      <c r="I34" s="154"/>
      <c r="J34" s="154"/>
      <c r="K34" s="154"/>
      <c r="L34" s="154"/>
      <c r="M34" s="154"/>
      <c r="N34" s="154"/>
      <c r="O34" s="154"/>
      <c r="P34" s="154"/>
      <c r="Q34" s="154">
        <f t="shared" si="0"/>
        <v>0</v>
      </c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1:35" ht="16.5" customHeight="1">
      <c r="A35" s="939" t="s">
        <v>3209</v>
      </c>
      <c r="B35" s="154"/>
      <c r="C35" s="344"/>
      <c r="D35" s="154"/>
      <c r="E35" s="344"/>
      <c r="F35" s="344"/>
      <c r="G35" s="344"/>
      <c r="H35" s="344"/>
      <c r="I35" s="154"/>
      <c r="J35" s="154"/>
      <c r="K35" s="154"/>
      <c r="L35" s="154"/>
      <c r="M35" s="154"/>
      <c r="N35" s="154"/>
      <c r="O35" s="154"/>
      <c r="P35" s="154"/>
      <c r="Q35" s="154">
        <f t="shared" si="0"/>
        <v>0</v>
      </c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571"/>
      <c r="AE35" s="571"/>
      <c r="AF35" s="571"/>
      <c r="AG35" s="571"/>
      <c r="AH35" s="571">
        <f>SUM(AH15:AH34)</f>
        <v>0</v>
      </c>
      <c r="AI35" s="571"/>
    </row>
    <row r="36" spans="1:35" ht="16.5" customHeight="1">
      <c r="A36" s="154" t="s">
        <v>3210</v>
      </c>
      <c r="B36" s="154"/>
      <c r="C36" s="344"/>
      <c r="D36" s="154"/>
      <c r="E36" s="344"/>
      <c r="F36" s="344"/>
      <c r="G36" s="344"/>
      <c r="H36" s="344"/>
      <c r="I36" s="154"/>
      <c r="J36" s="154"/>
      <c r="K36" s="154"/>
      <c r="L36" s="154"/>
      <c r="M36" s="154"/>
      <c r="N36" s="154"/>
      <c r="O36" s="154"/>
      <c r="P36" s="154"/>
      <c r="Q36" s="154">
        <f t="shared" si="0"/>
        <v>0</v>
      </c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573"/>
      <c r="AE36" s="573"/>
      <c r="AF36" s="573"/>
      <c r="AG36" s="573"/>
      <c r="AH36" s="573"/>
      <c r="AI36" s="573"/>
    </row>
    <row r="37" spans="1:35" ht="16.5" customHeight="1">
      <c r="A37" s="154" t="s">
        <v>3211</v>
      </c>
      <c r="B37" s="154"/>
      <c r="C37" s="344"/>
      <c r="D37" s="345">
        <v>20790</v>
      </c>
      <c r="E37" s="258" t="s">
        <v>3212</v>
      </c>
      <c r="F37" s="344" t="s">
        <v>2963</v>
      </c>
      <c r="G37" s="344"/>
      <c r="H37" s="344"/>
      <c r="I37" s="154"/>
      <c r="J37" s="154"/>
      <c r="K37" s="154"/>
      <c r="L37" s="154"/>
      <c r="M37" s="154"/>
      <c r="N37" s="154"/>
      <c r="O37" s="154"/>
      <c r="P37" s="154"/>
      <c r="Q37" s="154">
        <f t="shared" si="0"/>
        <v>0</v>
      </c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</row>
    <row r="38" spans="1:35" ht="16.5" customHeight="1">
      <c r="A38" s="154"/>
      <c r="B38" s="154"/>
      <c r="C38" s="344"/>
      <c r="D38" s="154"/>
      <c r="E38" s="258" t="s">
        <v>3213</v>
      </c>
      <c r="F38" s="344"/>
      <c r="G38" s="344"/>
      <c r="H38" s="344"/>
      <c r="I38" s="154"/>
      <c r="J38" s="154"/>
      <c r="K38" s="154"/>
      <c r="L38" s="154"/>
      <c r="M38" s="154"/>
      <c r="N38" s="154">
        <v>5000</v>
      </c>
      <c r="O38" s="154"/>
      <c r="P38" s="154"/>
      <c r="Q38" s="154">
        <f t="shared" si="0"/>
        <v>5000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</row>
    <row r="39" spans="1:35" ht="16.5" customHeight="1">
      <c r="A39" s="154" t="s">
        <v>3214</v>
      </c>
      <c r="B39" s="154"/>
      <c r="C39" s="344"/>
      <c r="D39" s="345">
        <v>20729</v>
      </c>
      <c r="E39" s="258" t="s">
        <v>3215</v>
      </c>
      <c r="F39" s="344"/>
      <c r="G39" s="344"/>
      <c r="H39" s="344"/>
      <c r="I39" s="154"/>
      <c r="J39" s="154"/>
      <c r="K39" s="154"/>
      <c r="L39" s="154"/>
      <c r="M39" s="154"/>
      <c r="N39" s="154">
        <v>2000</v>
      </c>
      <c r="O39" s="154"/>
      <c r="P39" s="154"/>
      <c r="Q39" s="154">
        <f t="shared" si="0"/>
        <v>2000</v>
      </c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1:35" ht="16.5" customHeight="1">
      <c r="A40" s="154"/>
      <c r="B40" s="154"/>
      <c r="C40" s="344"/>
      <c r="D40" s="154"/>
      <c r="E40" s="258" t="s">
        <v>3216</v>
      </c>
      <c r="F40" s="344"/>
      <c r="G40" s="344"/>
      <c r="H40" s="344"/>
      <c r="I40" s="154"/>
      <c r="J40" s="154"/>
      <c r="K40" s="154"/>
      <c r="L40" s="154"/>
      <c r="M40" s="154"/>
      <c r="N40" s="154"/>
      <c r="O40" s="154"/>
      <c r="P40" s="154"/>
      <c r="Q40" s="154">
        <f t="shared" si="0"/>
        <v>0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78"/>
      <c r="AE40" s="78"/>
      <c r="AF40" s="78"/>
      <c r="AG40" s="78"/>
      <c r="AH40" s="78"/>
      <c r="AI40" s="78"/>
    </row>
    <row r="41" spans="1:35" ht="16.5" customHeight="1">
      <c r="A41" s="154"/>
      <c r="B41" s="154"/>
      <c r="C41" s="344"/>
      <c r="D41" s="154"/>
      <c r="E41" s="258" t="s">
        <v>3217</v>
      </c>
      <c r="F41" s="344"/>
      <c r="G41" s="344"/>
      <c r="H41" s="344"/>
      <c r="I41" s="154"/>
      <c r="J41" s="154"/>
      <c r="K41" s="154"/>
      <c r="L41" s="154"/>
      <c r="M41" s="154"/>
      <c r="N41" s="154">
        <v>700</v>
      </c>
      <c r="O41" s="154"/>
      <c r="P41" s="154"/>
      <c r="Q41" s="154">
        <f t="shared" si="0"/>
        <v>700</v>
      </c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223"/>
      <c r="AE41" s="223"/>
      <c r="AF41" s="223"/>
      <c r="AG41" s="223"/>
      <c r="AH41" s="223"/>
      <c r="AI41" s="223"/>
    </row>
    <row r="42" spans="1:35" ht="16.5" customHeight="1">
      <c r="A42" s="154"/>
      <c r="B42" s="154"/>
      <c r="C42" s="344"/>
      <c r="D42" s="154"/>
      <c r="E42" s="344"/>
      <c r="F42" s="344"/>
      <c r="G42" s="344"/>
      <c r="H42" s="344"/>
      <c r="I42" s="154"/>
      <c r="J42" s="154"/>
      <c r="K42" s="154"/>
      <c r="L42" s="154"/>
      <c r="M42" s="154"/>
      <c r="N42" s="154"/>
      <c r="O42" s="154"/>
      <c r="P42" s="154"/>
      <c r="Q42" s="154">
        <f t="shared" si="0"/>
        <v>0</v>
      </c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223"/>
      <c r="AE42" s="223"/>
      <c r="AF42" s="223"/>
      <c r="AG42" s="223"/>
      <c r="AH42" s="223"/>
      <c r="AI42" s="223"/>
    </row>
    <row r="43" spans="1:35" ht="16.5" customHeight="1">
      <c r="A43" s="154"/>
      <c r="B43" s="154"/>
      <c r="C43" s="344"/>
      <c r="D43" s="154"/>
      <c r="E43" s="344"/>
      <c r="F43" s="344"/>
      <c r="G43" s="344"/>
      <c r="H43" s="344"/>
      <c r="I43" s="154"/>
      <c r="J43" s="154"/>
      <c r="K43" s="154"/>
      <c r="L43" s="154"/>
      <c r="M43" s="154"/>
      <c r="N43" s="154"/>
      <c r="O43" s="154"/>
      <c r="P43" s="154"/>
      <c r="Q43" s="154">
        <f t="shared" si="0"/>
        <v>0</v>
      </c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223"/>
      <c r="AE43" s="223"/>
      <c r="AF43" s="223"/>
      <c r="AG43" s="223"/>
      <c r="AH43" s="223"/>
      <c r="AI43" s="223"/>
    </row>
    <row r="44" spans="1:35" ht="16.5" customHeight="1">
      <c r="A44" s="154"/>
      <c r="B44" s="154"/>
      <c r="C44" s="344"/>
      <c r="D44" s="154"/>
      <c r="E44" s="344"/>
      <c r="F44" s="344"/>
      <c r="G44" s="344"/>
      <c r="H44" s="344"/>
      <c r="I44" s="154"/>
      <c r="J44" s="154"/>
      <c r="K44" s="154"/>
      <c r="L44" s="154"/>
      <c r="M44" s="154"/>
      <c r="N44" s="154"/>
      <c r="O44" s="154"/>
      <c r="P44" s="154"/>
      <c r="Q44" s="154">
        <f t="shared" si="0"/>
        <v>0</v>
      </c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223"/>
      <c r="AE44" s="223"/>
      <c r="AF44" s="223"/>
      <c r="AG44" s="223"/>
      <c r="AH44" s="223"/>
      <c r="AI44" s="223"/>
    </row>
    <row r="45" spans="1:35" ht="16.5" customHeight="1">
      <c r="A45" s="154"/>
      <c r="B45" s="154"/>
      <c r="C45" s="344"/>
      <c r="D45" s="154"/>
      <c r="E45" s="344"/>
      <c r="F45" s="344"/>
      <c r="G45" s="344"/>
      <c r="H45" s="344"/>
      <c r="I45" s="154"/>
      <c r="J45" s="154"/>
      <c r="K45" s="154"/>
      <c r="L45" s="154"/>
      <c r="M45" s="154"/>
      <c r="N45" s="154"/>
      <c r="O45" s="154"/>
      <c r="P45" s="154"/>
      <c r="Q45" s="154">
        <f t="shared" si="0"/>
        <v>0</v>
      </c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223"/>
      <c r="AE45" s="223"/>
      <c r="AF45" s="223"/>
      <c r="AG45" s="223"/>
      <c r="AH45" s="223"/>
      <c r="AI45" s="223"/>
    </row>
    <row r="46" spans="1:35" ht="16.5" customHeight="1">
      <c r="A46" s="154"/>
      <c r="B46" s="154"/>
      <c r="C46" s="344"/>
      <c r="D46" s="154"/>
      <c r="E46" s="344"/>
      <c r="F46" s="344"/>
      <c r="G46" s="344"/>
      <c r="H46" s="34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223"/>
      <c r="AE46" s="223"/>
      <c r="AF46" s="223"/>
      <c r="AG46" s="223"/>
      <c r="AH46" s="223"/>
      <c r="AI46" s="223"/>
    </row>
    <row r="47" spans="1:35" ht="16.5" customHeight="1">
      <c r="A47" s="154"/>
      <c r="B47" s="154"/>
      <c r="C47" s="344"/>
      <c r="D47" s="154"/>
      <c r="E47" s="344"/>
      <c r="F47" s="344"/>
      <c r="G47" s="344"/>
      <c r="H47" s="34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223"/>
      <c r="AE47" s="223"/>
      <c r="AF47" s="223"/>
      <c r="AG47" s="223"/>
      <c r="AH47" s="223"/>
      <c r="AI47" s="223"/>
    </row>
    <row r="48" spans="1:35" ht="16.5" customHeight="1">
      <c r="A48" s="154"/>
      <c r="B48" s="154"/>
      <c r="C48" s="344"/>
      <c r="D48" s="154"/>
      <c r="E48" s="344"/>
      <c r="F48" s="344"/>
      <c r="G48" s="344"/>
      <c r="H48" s="34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223"/>
      <c r="AE48" s="223"/>
      <c r="AF48" s="223"/>
      <c r="AG48" s="223"/>
      <c r="AH48" s="223"/>
      <c r="AI48" s="223"/>
    </row>
    <row r="49" spans="1:35" ht="16.5" customHeight="1">
      <c r="A49" s="154"/>
      <c r="B49" s="154"/>
      <c r="C49" s="344"/>
      <c r="D49" s="154"/>
      <c r="E49" s="344"/>
      <c r="F49" s="344"/>
      <c r="G49" s="344"/>
      <c r="H49" s="34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223"/>
      <c r="AE49" s="223"/>
      <c r="AF49" s="223"/>
      <c r="AG49" s="223"/>
      <c r="AH49" s="223"/>
      <c r="AI49" s="223"/>
    </row>
    <row r="50" spans="1:35" ht="16.5" customHeight="1">
      <c r="A50" s="154"/>
      <c r="B50" s="154"/>
      <c r="C50" s="344"/>
      <c r="D50" s="154"/>
      <c r="E50" s="344"/>
      <c r="F50" s="344"/>
      <c r="G50" s="344"/>
      <c r="H50" s="34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223"/>
      <c r="AE50" s="223"/>
      <c r="AF50" s="223"/>
      <c r="AG50" s="223"/>
      <c r="AH50" s="223"/>
      <c r="AI50" s="223"/>
    </row>
    <row r="51" spans="1:35" ht="16.5" customHeight="1">
      <c r="A51" s="154"/>
      <c r="B51" s="154"/>
      <c r="C51" s="344"/>
      <c r="D51" s="154"/>
      <c r="E51" s="344"/>
      <c r="F51" s="344"/>
      <c r="G51" s="344"/>
      <c r="H51" s="34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223"/>
      <c r="AE51" s="223"/>
      <c r="AF51" s="223"/>
      <c r="AG51" s="223"/>
      <c r="AH51" s="223"/>
      <c r="AI51" s="223"/>
    </row>
    <row r="52" spans="1:35" ht="16.5" customHeight="1">
      <c r="A52" s="154"/>
      <c r="B52" s="154"/>
      <c r="C52" s="344"/>
      <c r="D52" s="154"/>
      <c r="E52" s="344"/>
      <c r="F52" s="344"/>
      <c r="G52" s="344"/>
      <c r="H52" s="34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223"/>
      <c r="AE52" s="223"/>
      <c r="AF52" s="223"/>
      <c r="AG52" s="223"/>
      <c r="AH52" s="223"/>
      <c r="AI52" s="223"/>
    </row>
    <row r="53" spans="1:35" ht="16.5" customHeight="1">
      <c r="A53" s="154"/>
      <c r="B53" s="154"/>
      <c r="C53" s="344"/>
      <c r="D53" s="154"/>
      <c r="E53" s="344"/>
      <c r="F53" s="344"/>
      <c r="G53" s="344"/>
      <c r="H53" s="34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223"/>
      <c r="AE53" s="223"/>
      <c r="AF53" s="223"/>
      <c r="AG53" s="223"/>
      <c r="AH53" s="223"/>
      <c r="AI53" s="223"/>
    </row>
    <row r="54" spans="1:35" ht="16.5" customHeight="1">
      <c r="A54" s="154"/>
      <c r="B54" s="154"/>
      <c r="C54" s="344"/>
      <c r="D54" s="154"/>
      <c r="E54" s="344"/>
      <c r="F54" s="344"/>
      <c r="G54" s="344"/>
      <c r="H54" s="34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223"/>
      <c r="AE54" s="223"/>
      <c r="AF54" s="223"/>
      <c r="AG54" s="223"/>
      <c r="AH54" s="223"/>
      <c r="AI54" s="223"/>
    </row>
    <row r="55" spans="1:35" ht="16.5" customHeight="1">
      <c r="A55" s="154"/>
      <c r="B55" s="154"/>
      <c r="C55" s="344"/>
      <c r="D55" s="154"/>
      <c r="E55" s="344"/>
      <c r="F55" s="344"/>
      <c r="G55" s="344"/>
      <c r="H55" s="34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223"/>
      <c r="AE55" s="223"/>
      <c r="AF55" s="223"/>
      <c r="AG55" s="223"/>
      <c r="AH55" s="223"/>
      <c r="AI55" s="223"/>
    </row>
    <row r="56" spans="1:35" ht="16.5" customHeight="1">
      <c r="A56" s="1408" t="s">
        <v>376</v>
      </c>
      <c r="B56" s="1410"/>
      <c r="C56" s="1409"/>
      <c r="D56" s="1410"/>
      <c r="E56" s="1408">
        <f>Q56</f>
        <v>37700</v>
      </c>
      <c r="F56" s="344"/>
      <c r="G56" s="154">
        <f>SUM(G12:G45)</f>
        <v>0</v>
      </c>
      <c r="H56" s="154">
        <f t="shared" ref="H56:Q56" si="1">SUM(H12:H45)</f>
        <v>0</v>
      </c>
      <c r="I56" s="154">
        <f t="shared" si="1"/>
        <v>0</v>
      </c>
      <c r="J56" s="154">
        <f t="shared" si="1"/>
        <v>0</v>
      </c>
      <c r="K56" s="154">
        <f t="shared" si="1"/>
        <v>0</v>
      </c>
      <c r="L56" s="154">
        <f t="shared" si="1"/>
        <v>0</v>
      </c>
      <c r="M56" s="154">
        <f t="shared" si="1"/>
        <v>0</v>
      </c>
      <c r="N56" s="154">
        <f t="shared" si="1"/>
        <v>37700</v>
      </c>
      <c r="O56" s="154">
        <f t="shared" si="1"/>
        <v>0</v>
      </c>
      <c r="P56" s="154">
        <f t="shared" si="1"/>
        <v>0</v>
      </c>
      <c r="Q56" s="154">
        <f t="shared" si="1"/>
        <v>37700</v>
      </c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223"/>
      <c r="AE56" s="223"/>
      <c r="AF56" s="223"/>
      <c r="AG56" s="223"/>
      <c r="AH56" s="223"/>
      <c r="AI56" s="223"/>
    </row>
    <row r="57" spans="1:35" s="254" customFormat="1" ht="16.5" customHeight="1">
      <c r="A57" s="1307"/>
      <c r="B57" s="63"/>
      <c r="C57" s="891"/>
      <c r="D57" s="63"/>
      <c r="E57" s="1307"/>
      <c r="F57" s="891"/>
      <c r="G57" s="891"/>
      <c r="H57" s="891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380"/>
      <c r="AE57" s="380"/>
      <c r="AF57" s="380"/>
      <c r="AG57" s="380"/>
      <c r="AH57" s="380"/>
      <c r="AI57" s="380"/>
    </row>
    <row r="58" spans="1:35" ht="17.25">
      <c r="A58" s="642" t="s">
        <v>818</v>
      </c>
      <c r="B58" s="1952" t="s">
        <v>779</v>
      </c>
      <c r="C58" s="1952"/>
      <c r="D58" s="1952"/>
      <c r="E58" s="256"/>
      <c r="F58" s="348"/>
      <c r="G58" s="348" t="s">
        <v>780</v>
      </c>
      <c r="H58" s="582"/>
    </row>
    <row r="59" spans="1:35" ht="17.25">
      <c r="A59" s="641" t="s">
        <v>819</v>
      </c>
      <c r="B59" s="641"/>
      <c r="E59" s="348" t="s">
        <v>819</v>
      </c>
      <c r="F59" s="348"/>
      <c r="G59" s="256"/>
      <c r="H59" s="348" t="s">
        <v>820</v>
      </c>
      <c r="I59" s="349"/>
    </row>
    <row r="60" spans="1:35" ht="17.25">
      <c r="A60" s="349" t="s">
        <v>821</v>
      </c>
      <c r="B60" s="641"/>
      <c r="E60" s="348" t="s">
        <v>821</v>
      </c>
      <c r="F60" s="348"/>
      <c r="G60" s="256"/>
      <c r="H60" s="348" t="s">
        <v>2566</v>
      </c>
      <c r="I60" s="349"/>
    </row>
  </sheetData>
  <mergeCells count="1032">
    <mergeCell ref="B58:D58"/>
    <mergeCell ref="R10:AC10"/>
    <mergeCell ref="AD10:AI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71969696969696972" right="0.23622047244094491" top="0.44507575757575757" bottom="0.33143939393939392" header="0.31496062992125984" footer="0.31496062992125984"/>
  <pageSetup paperSize="9" orientation="landscape" horizontalDpi="4294967293" verticalDpi="36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40"/>
  <sheetViews>
    <sheetView view="pageLayout" topLeftCell="A10" workbookViewId="0">
      <selection sqref="A1:XFD1"/>
    </sheetView>
  </sheetViews>
  <sheetFormatPr defaultRowHeight="17.25"/>
  <cols>
    <col min="1" max="1" width="33" style="62" customWidth="1"/>
    <col min="2" max="2" width="20.25" style="62" hidden="1" customWidth="1"/>
    <col min="3" max="3" width="19.625" style="62" hidden="1" customWidth="1"/>
    <col min="4" max="4" width="11.625" style="62" customWidth="1"/>
    <col min="5" max="5" width="16.25" style="62" customWidth="1"/>
    <col min="6" max="6" width="11.375" style="62" customWidth="1"/>
    <col min="7" max="7" width="4.875" style="62" customWidth="1"/>
    <col min="8" max="8" width="3.875" style="62" customWidth="1"/>
    <col min="9" max="9" width="3.75" style="62" customWidth="1"/>
    <col min="10" max="10" width="4.5" style="62" customWidth="1"/>
    <col min="11" max="11" width="5.375" style="62" customWidth="1"/>
    <col min="12" max="12" width="3.5" style="62" customWidth="1"/>
    <col min="13" max="13" width="3.125" style="62" customWidth="1"/>
    <col min="14" max="14" width="7.25" style="62" customWidth="1"/>
    <col min="15" max="15" width="4.625" style="62" customWidth="1"/>
    <col min="16" max="16" width="5.875" style="62" customWidth="1"/>
    <col min="17" max="17" width="7.25" style="62" customWidth="1"/>
    <col min="18" max="29" width="3.875" style="256" customWidth="1"/>
    <col min="30" max="33" width="16.375" style="380" customWidth="1"/>
    <col min="34" max="35" width="9" style="380"/>
    <col min="36" max="16384" width="9" style="62"/>
  </cols>
  <sheetData>
    <row r="1" spans="1:16384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>
      <c r="A2" s="927" t="s">
        <v>0</v>
      </c>
      <c r="C2" s="241"/>
      <c r="D2" s="241" t="s">
        <v>2851</v>
      </c>
      <c r="E2" s="241"/>
      <c r="F2" s="241"/>
      <c r="G2" s="241"/>
      <c r="H2" s="241"/>
      <c r="AD2" s="81"/>
      <c r="AE2" s="81"/>
      <c r="AF2" s="81"/>
      <c r="AG2" s="81"/>
      <c r="AH2" s="81"/>
      <c r="AI2" s="81"/>
    </row>
    <row r="3" spans="1:16384">
      <c r="A3" s="927" t="s">
        <v>2</v>
      </c>
      <c r="C3" s="241"/>
      <c r="D3" s="241" t="s">
        <v>2852</v>
      </c>
      <c r="E3" s="241"/>
      <c r="F3" s="241"/>
      <c r="G3" s="241"/>
      <c r="H3" s="241"/>
      <c r="AD3" s="81"/>
      <c r="AE3" s="81"/>
      <c r="AF3" s="81"/>
      <c r="AG3" s="81"/>
      <c r="AH3" s="81"/>
      <c r="AI3" s="81"/>
    </row>
    <row r="4" spans="1:16384">
      <c r="A4" s="927" t="s">
        <v>4</v>
      </c>
      <c r="C4" s="928"/>
      <c r="D4" s="928" t="s">
        <v>2853</v>
      </c>
      <c r="E4" s="928"/>
      <c r="F4" s="928"/>
      <c r="G4" s="928"/>
      <c r="H4" s="928"/>
      <c r="AD4" s="81"/>
      <c r="AE4" s="81"/>
      <c r="AF4" s="81"/>
      <c r="AG4" s="81"/>
      <c r="AH4" s="81"/>
      <c r="AI4" s="81"/>
    </row>
    <row r="5" spans="1:16384">
      <c r="A5" s="927"/>
      <c r="C5" s="928"/>
      <c r="D5" s="928" t="s">
        <v>1504</v>
      </c>
      <c r="E5" s="928"/>
      <c r="F5" s="928"/>
      <c r="G5" s="928"/>
      <c r="H5" s="928"/>
      <c r="AD5" s="549"/>
      <c r="AE5" s="549"/>
      <c r="AF5" s="549"/>
      <c r="AG5" s="549"/>
      <c r="AH5" s="549"/>
      <c r="AI5" s="549"/>
    </row>
    <row r="6" spans="1:16384">
      <c r="A6" s="927" t="s">
        <v>7</v>
      </c>
      <c r="C6" s="762"/>
      <c r="D6" s="762" t="s">
        <v>2854</v>
      </c>
      <c r="E6" s="762"/>
      <c r="F6" s="762"/>
      <c r="G6" s="762"/>
      <c r="H6" s="762"/>
      <c r="AD6" s="549"/>
      <c r="AE6" s="549"/>
      <c r="AF6" s="549"/>
      <c r="AG6" s="549"/>
      <c r="AH6" s="549"/>
      <c r="AI6" s="549"/>
    </row>
    <row r="7" spans="1:16384">
      <c r="A7" s="929" t="s">
        <v>9</v>
      </c>
      <c r="C7" s="238"/>
      <c r="D7" s="238" t="s">
        <v>2855</v>
      </c>
      <c r="E7" s="238"/>
      <c r="F7" s="238"/>
      <c r="G7" s="238"/>
      <c r="H7" s="238"/>
      <c r="AD7" s="549"/>
      <c r="AE7" s="549"/>
      <c r="AF7" s="549"/>
      <c r="AG7" s="549"/>
      <c r="AH7" s="549"/>
      <c r="AI7" s="549"/>
    </row>
    <row r="8" spans="1:16384">
      <c r="A8" s="929"/>
      <c r="C8" s="238"/>
      <c r="D8" s="238" t="s">
        <v>2856</v>
      </c>
      <c r="E8" s="238"/>
      <c r="F8" s="238"/>
      <c r="G8" s="238"/>
      <c r="H8" s="238"/>
      <c r="AD8" s="549"/>
      <c r="AE8" s="549"/>
      <c r="AF8" s="549"/>
      <c r="AG8" s="549"/>
      <c r="AH8" s="549"/>
      <c r="AI8" s="549"/>
    </row>
    <row r="9" spans="1:16384">
      <c r="A9" s="927" t="s">
        <v>11</v>
      </c>
      <c r="C9" s="1001"/>
      <c r="D9" s="1001" t="s">
        <v>3218</v>
      </c>
      <c r="E9" s="1001"/>
      <c r="F9" s="1001"/>
      <c r="G9" s="1001"/>
      <c r="H9" s="1001"/>
      <c r="AD9" s="549"/>
      <c r="AE9" s="549"/>
      <c r="AF9" s="549"/>
      <c r="AG9" s="549"/>
      <c r="AH9" s="549"/>
      <c r="AI9" s="549"/>
    </row>
    <row r="10" spans="1:16384" s="1311" customFormat="1" ht="16.5" customHeight="1">
      <c r="A10" s="2077" t="s">
        <v>12</v>
      </c>
      <c r="B10" s="2084" t="s">
        <v>2557</v>
      </c>
      <c r="C10" s="2084"/>
      <c r="D10" s="2080" t="s">
        <v>14</v>
      </c>
      <c r="E10" s="2082" t="s">
        <v>15</v>
      </c>
      <c r="F10" s="2082" t="s">
        <v>16</v>
      </c>
      <c r="G10" s="869"/>
      <c r="H10" s="869"/>
      <c r="I10" s="470"/>
      <c r="J10" s="470"/>
      <c r="K10" s="470"/>
      <c r="L10" s="470" t="s">
        <v>959</v>
      </c>
      <c r="M10" s="470"/>
      <c r="N10" s="470"/>
      <c r="O10" s="470"/>
      <c r="P10" s="470"/>
      <c r="Q10" s="470"/>
      <c r="R10" s="1960" t="s">
        <v>3361</v>
      </c>
      <c r="S10" s="1960"/>
      <c r="T10" s="1960"/>
      <c r="U10" s="1960"/>
      <c r="V10" s="1960"/>
      <c r="W10" s="1960"/>
      <c r="X10" s="1960"/>
      <c r="Y10" s="1960"/>
      <c r="Z10" s="1960"/>
      <c r="AA10" s="1960"/>
      <c r="AB10" s="1960"/>
      <c r="AC10" s="1960"/>
      <c r="AD10" s="1936" t="s">
        <v>1934</v>
      </c>
      <c r="AE10" s="1936"/>
      <c r="AF10" s="1936"/>
      <c r="AG10" s="1936"/>
      <c r="AH10" s="1936"/>
      <c r="AI10" s="1936"/>
    </row>
    <row r="11" spans="1:16384" s="1311" customFormat="1" ht="16.5" customHeight="1">
      <c r="A11" s="2078"/>
      <c r="B11" s="1315" t="s">
        <v>2558</v>
      </c>
      <c r="C11" s="1315" t="s">
        <v>2105</v>
      </c>
      <c r="D11" s="2081"/>
      <c r="E11" s="2082"/>
      <c r="F11" s="2082"/>
      <c r="G11" s="563" t="s">
        <v>3567</v>
      </c>
      <c r="H11" s="151" t="s">
        <v>997</v>
      </c>
      <c r="I11" s="151" t="s">
        <v>3284</v>
      </c>
      <c r="J11" s="152" t="s">
        <v>998</v>
      </c>
      <c r="K11" s="152" t="s">
        <v>3285</v>
      </c>
      <c r="L11" s="152" t="s">
        <v>960</v>
      </c>
      <c r="M11" s="152" t="s">
        <v>961</v>
      </c>
      <c r="N11" s="152" t="s">
        <v>22</v>
      </c>
      <c r="O11" s="152" t="s">
        <v>501</v>
      </c>
      <c r="P11" s="153" t="s">
        <v>1933</v>
      </c>
      <c r="Q11" s="152" t="s">
        <v>872</v>
      </c>
      <c r="R11" s="564" t="s">
        <v>434</v>
      </c>
      <c r="S11" s="565" t="s">
        <v>437</v>
      </c>
      <c r="T11" s="565" t="s">
        <v>3358</v>
      </c>
      <c r="U11" s="566" t="s">
        <v>1249</v>
      </c>
      <c r="V11" s="566" t="s">
        <v>3359</v>
      </c>
      <c r="W11" s="566" t="s">
        <v>440</v>
      </c>
      <c r="X11" s="566" t="s">
        <v>447</v>
      </c>
      <c r="Y11" s="567" t="s">
        <v>449</v>
      </c>
      <c r="Z11" s="567" t="s">
        <v>442</v>
      </c>
      <c r="AA11" s="567" t="s">
        <v>443</v>
      </c>
      <c r="AB11" s="567" t="s">
        <v>428</v>
      </c>
      <c r="AC11" s="567" t="s">
        <v>3360</v>
      </c>
      <c r="AD11" s="566" t="s">
        <v>2560</v>
      </c>
      <c r="AE11" s="566" t="s">
        <v>2561</v>
      </c>
      <c r="AF11" s="566" t="s">
        <v>2562</v>
      </c>
      <c r="AG11" s="566" t="s">
        <v>2563</v>
      </c>
      <c r="AH11" s="564" t="s">
        <v>872</v>
      </c>
      <c r="AI11" s="565" t="s">
        <v>1935</v>
      </c>
    </row>
    <row r="12" spans="1:16384">
      <c r="A12" s="154" t="s">
        <v>3219</v>
      </c>
      <c r="B12" s="154"/>
      <c r="C12" s="154" t="s">
        <v>3220</v>
      </c>
      <c r="D12" s="344" t="s">
        <v>3221</v>
      </c>
      <c r="E12" s="344" t="s">
        <v>788</v>
      </c>
      <c r="F12" s="344" t="s">
        <v>2882</v>
      </c>
      <c r="G12" s="344"/>
      <c r="H12" s="344"/>
      <c r="I12" s="154">
        <v>0</v>
      </c>
      <c r="J12" s="154"/>
      <c r="K12" s="154"/>
      <c r="L12" s="154"/>
      <c r="M12" s="154"/>
      <c r="N12" s="154"/>
      <c r="O12" s="154"/>
      <c r="P12" s="154"/>
      <c r="Q12" s="154">
        <f>SUM(I12:P12)</f>
        <v>0</v>
      </c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223"/>
      <c r="AE12" s="223"/>
      <c r="AF12" s="223"/>
      <c r="AG12" s="223"/>
      <c r="AH12" s="223"/>
      <c r="AI12" s="223"/>
    </row>
    <row r="13" spans="1:16384">
      <c r="A13" s="154" t="s">
        <v>3222</v>
      </c>
      <c r="B13" s="154"/>
      <c r="C13" s="154"/>
      <c r="D13" s="154"/>
      <c r="E13" s="154"/>
      <c r="F13" s="344" t="s">
        <v>2859</v>
      </c>
      <c r="G13" s="344"/>
      <c r="H13" s="344"/>
      <c r="I13" s="154"/>
      <c r="J13" s="154"/>
      <c r="K13" s="154"/>
      <c r="L13" s="154"/>
      <c r="M13" s="154"/>
      <c r="N13" s="154"/>
      <c r="O13" s="154"/>
      <c r="P13" s="154"/>
      <c r="Q13" s="154">
        <f t="shared" ref="Q13:Q21" si="0">SUM(I13:P13)</f>
        <v>0</v>
      </c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223"/>
      <c r="AE13" s="223"/>
      <c r="AF13" s="223"/>
      <c r="AG13" s="223"/>
      <c r="AH13" s="223"/>
      <c r="AI13" s="223"/>
    </row>
    <row r="14" spans="1:16384">
      <c r="A14" s="939" t="s">
        <v>3223</v>
      </c>
      <c r="B14" s="154"/>
      <c r="C14" s="154" t="s">
        <v>3224</v>
      </c>
      <c r="D14" s="154"/>
      <c r="E14" s="154"/>
      <c r="F14" s="344" t="s">
        <v>2861</v>
      </c>
      <c r="G14" s="344"/>
      <c r="H14" s="344"/>
      <c r="I14" s="154"/>
      <c r="J14" s="154"/>
      <c r="K14" s="154"/>
      <c r="L14" s="154"/>
      <c r="M14" s="154"/>
      <c r="N14" s="154"/>
      <c r="O14" s="154"/>
      <c r="P14" s="154"/>
      <c r="Q14" s="154">
        <f t="shared" si="0"/>
        <v>0</v>
      </c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</row>
    <row r="15" spans="1:16384">
      <c r="A15" s="939" t="s">
        <v>3225</v>
      </c>
      <c r="B15" s="154"/>
      <c r="C15" s="154" t="s">
        <v>3226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>
        <f t="shared" si="0"/>
        <v>0</v>
      </c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257"/>
      <c r="AE15" s="257"/>
      <c r="AF15" s="257"/>
      <c r="AG15" s="257"/>
      <c r="AH15" s="257"/>
      <c r="AI15" s="257"/>
    </row>
    <row r="16" spans="1:16384">
      <c r="A16" s="258" t="s">
        <v>3227</v>
      </c>
      <c r="B16" s="344" t="s">
        <v>3228</v>
      </c>
      <c r="C16" s="154"/>
      <c r="D16" s="344" t="s">
        <v>3229</v>
      </c>
      <c r="E16" s="154" t="s">
        <v>3230</v>
      </c>
      <c r="F16" s="344" t="s">
        <v>2859</v>
      </c>
      <c r="G16" s="344"/>
      <c r="H16" s="344"/>
      <c r="I16" s="154"/>
      <c r="J16" s="154"/>
      <c r="K16" s="154"/>
      <c r="L16" s="154"/>
      <c r="M16" s="154"/>
      <c r="N16" s="154">
        <v>1500</v>
      </c>
      <c r="O16" s="154"/>
      <c r="P16" s="154"/>
      <c r="Q16" s="154">
        <f t="shared" si="0"/>
        <v>1500</v>
      </c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</row>
    <row r="17" spans="1:35">
      <c r="A17" s="939" t="s">
        <v>3231</v>
      </c>
      <c r="B17" s="344" t="s">
        <v>3232</v>
      </c>
      <c r="C17" s="154"/>
      <c r="D17" s="154"/>
      <c r="E17" s="154"/>
      <c r="F17" s="344" t="s">
        <v>2861</v>
      </c>
      <c r="G17" s="344"/>
      <c r="H17" s="344"/>
      <c r="I17" s="154"/>
      <c r="J17" s="154"/>
      <c r="K17" s="154"/>
      <c r="L17" s="154"/>
      <c r="M17" s="154"/>
      <c r="N17" s="154"/>
      <c r="O17" s="154"/>
      <c r="P17" s="154"/>
      <c r="Q17" s="154">
        <f t="shared" si="0"/>
        <v>0</v>
      </c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>
      <c r="A18" s="939" t="s">
        <v>3233</v>
      </c>
      <c r="B18" s="344" t="s">
        <v>3234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>
        <f t="shared" si="0"/>
        <v>0</v>
      </c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</row>
    <row r="19" spans="1:35">
      <c r="A19" s="939" t="s">
        <v>3235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>
        <f t="shared" si="0"/>
        <v>0</v>
      </c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</row>
    <row r="20" spans="1:35">
      <c r="A20" s="154" t="s">
        <v>3236</v>
      </c>
      <c r="B20" s="154"/>
      <c r="C20" s="154"/>
      <c r="D20" s="344" t="s">
        <v>3229</v>
      </c>
      <c r="E20" s="154"/>
      <c r="F20" s="344" t="s">
        <v>2859</v>
      </c>
      <c r="G20" s="344"/>
      <c r="H20" s="344"/>
      <c r="I20" s="154"/>
      <c r="J20" s="154"/>
      <c r="K20" s="154"/>
      <c r="L20" s="154"/>
      <c r="M20" s="154"/>
      <c r="N20" s="154"/>
      <c r="O20" s="154"/>
      <c r="P20" s="154"/>
      <c r="Q20" s="154">
        <f t="shared" si="0"/>
        <v>0</v>
      </c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</row>
    <row r="21" spans="1:35">
      <c r="A21" s="154" t="s">
        <v>3237</v>
      </c>
      <c r="B21" s="344" t="s">
        <v>775</v>
      </c>
      <c r="C21" s="154"/>
      <c r="D21" s="344" t="s">
        <v>3134</v>
      </c>
      <c r="E21" s="154" t="s">
        <v>3238</v>
      </c>
      <c r="F21" s="344" t="s">
        <v>2861</v>
      </c>
      <c r="G21" s="344"/>
      <c r="H21" s="344"/>
      <c r="I21" s="154"/>
      <c r="J21" s="154"/>
      <c r="K21" s="154"/>
      <c r="L21" s="154"/>
      <c r="M21" s="154"/>
      <c r="N21" s="154">
        <v>1000</v>
      </c>
      <c r="O21" s="154"/>
      <c r="P21" s="154"/>
      <c r="Q21" s="154">
        <f t="shared" si="0"/>
        <v>1000</v>
      </c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</row>
    <row r="22" spans="1:35">
      <c r="A22" s="154"/>
      <c r="B22" s="344"/>
      <c r="C22" s="154"/>
      <c r="D22" s="344"/>
      <c r="E22" s="154"/>
      <c r="F22" s="344"/>
      <c r="G22" s="344"/>
      <c r="H22" s="34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</row>
    <row r="23" spans="1:35">
      <c r="A23" s="154"/>
      <c r="B23" s="344"/>
      <c r="C23" s="154"/>
      <c r="D23" s="344"/>
      <c r="E23" s="154"/>
      <c r="F23" s="344"/>
      <c r="G23" s="344"/>
      <c r="H23" s="34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</row>
    <row r="24" spans="1:35">
      <c r="A24" s="1408" t="s">
        <v>376</v>
      </c>
      <c r="B24" s="1410"/>
      <c r="C24" s="1410"/>
      <c r="D24" s="1420"/>
      <c r="E24" s="1408">
        <f>Q24</f>
        <v>2500</v>
      </c>
      <c r="F24" s="154"/>
      <c r="G24" s="154">
        <f>SUM(G12:G21)</f>
        <v>0</v>
      </c>
      <c r="H24" s="154">
        <f>SUM(H12:H21)</f>
        <v>0</v>
      </c>
      <c r="I24" s="154">
        <f>SUM(I12:I21)</f>
        <v>0</v>
      </c>
      <c r="J24" s="154">
        <f t="shared" ref="J24:Q24" si="1">SUM(J12:J21)</f>
        <v>0</v>
      </c>
      <c r="K24" s="154">
        <f t="shared" si="1"/>
        <v>0</v>
      </c>
      <c r="L24" s="154">
        <f t="shared" si="1"/>
        <v>0</v>
      </c>
      <c r="M24" s="154">
        <f t="shared" si="1"/>
        <v>0</v>
      </c>
      <c r="N24" s="154">
        <f t="shared" si="1"/>
        <v>2500</v>
      </c>
      <c r="O24" s="154">
        <f t="shared" si="1"/>
        <v>0</v>
      </c>
      <c r="P24" s="154">
        <f t="shared" si="1"/>
        <v>0</v>
      </c>
      <c r="Q24" s="154">
        <f t="shared" si="1"/>
        <v>2500</v>
      </c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1:35" s="63" customFormat="1">
      <c r="A25" s="1307"/>
      <c r="D25" s="1421"/>
      <c r="E25" s="1307"/>
    </row>
    <row r="26" spans="1:35">
      <c r="A26" s="582" t="s">
        <v>818</v>
      </c>
      <c r="B26" s="1952" t="s">
        <v>779</v>
      </c>
      <c r="C26" s="1952"/>
      <c r="D26" s="1952"/>
      <c r="F26" s="348"/>
      <c r="G26" s="348" t="s">
        <v>780</v>
      </c>
      <c r="H26" s="58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</row>
    <row r="27" spans="1:35">
      <c r="A27" s="349" t="s">
        <v>819</v>
      </c>
      <c r="B27" s="349"/>
      <c r="C27" s="349"/>
      <c r="E27" s="348" t="s">
        <v>819</v>
      </c>
      <c r="F27" s="348"/>
      <c r="H27" s="348" t="s">
        <v>820</v>
      </c>
      <c r="I27" s="349"/>
      <c r="AD27" s="63"/>
      <c r="AE27" s="63"/>
      <c r="AF27" s="63"/>
      <c r="AG27" s="63"/>
      <c r="AH27" s="63"/>
      <c r="AI27" s="63"/>
    </row>
    <row r="28" spans="1:35">
      <c r="A28" s="349" t="s">
        <v>821</v>
      </c>
      <c r="B28" s="349"/>
      <c r="C28" s="349"/>
      <c r="E28" s="348" t="s">
        <v>821</v>
      </c>
      <c r="F28" s="348"/>
      <c r="H28" s="348" t="s">
        <v>2566</v>
      </c>
      <c r="I28" s="349"/>
      <c r="AD28" s="62"/>
      <c r="AE28" s="62"/>
      <c r="AF28" s="62"/>
      <c r="AG28" s="62"/>
      <c r="AH28" s="62"/>
      <c r="AI28" s="62"/>
    </row>
    <row r="29" spans="1:35" ht="29.25" customHeight="1">
      <c r="AD29" s="62"/>
      <c r="AE29" s="62"/>
      <c r="AF29" s="62"/>
      <c r="AG29" s="62"/>
      <c r="AH29" s="62"/>
      <c r="AI29" s="62"/>
    </row>
    <row r="30" spans="1:35">
      <c r="AD30" s="62"/>
      <c r="AE30" s="62"/>
      <c r="AF30" s="62"/>
      <c r="AG30" s="62"/>
      <c r="AH30" s="62"/>
      <c r="AI30" s="62"/>
    </row>
    <row r="31" spans="1:35">
      <c r="AD31" s="62"/>
      <c r="AE31" s="62"/>
      <c r="AF31" s="62"/>
      <c r="AG31" s="62"/>
      <c r="AH31" s="62"/>
      <c r="AI31" s="62"/>
    </row>
    <row r="32" spans="1:35">
      <c r="AD32" s="62"/>
      <c r="AE32" s="62"/>
      <c r="AF32" s="62"/>
      <c r="AG32" s="62"/>
      <c r="AH32" s="62"/>
      <c r="AI32" s="62"/>
    </row>
    <row r="33" spans="30:35">
      <c r="AD33" s="62"/>
      <c r="AE33" s="62"/>
      <c r="AF33" s="62"/>
      <c r="AG33" s="62"/>
      <c r="AH33" s="62"/>
      <c r="AI33" s="62"/>
    </row>
    <row r="34" spans="30:35">
      <c r="AD34" s="62"/>
      <c r="AE34" s="62"/>
      <c r="AF34" s="62"/>
      <c r="AG34" s="62"/>
      <c r="AH34" s="62"/>
      <c r="AI34" s="62"/>
    </row>
    <row r="35" spans="30:35">
      <c r="AD35" s="698"/>
      <c r="AE35" s="698"/>
      <c r="AF35" s="698"/>
      <c r="AG35" s="698"/>
      <c r="AH35" s="698">
        <f>SUM(AH15:AH34)</f>
        <v>0</v>
      </c>
      <c r="AI35" s="698"/>
    </row>
    <row r="36" spans="30:35">
      <c r="AD36" s="1136"/>
      <c r="AE36" s="1136"/>
      <c r="AF36" s="1136"/>
      <c r="AG36" s="1136"/>
      <c r="AH36" s="1136"/>
      <c r="AI36" s="1136"/>
    </row>
    <row r="37" spans="30:35">
      <c r="AD37" s="62"/>
      <c r="AE37" s="62"/>
      <c r="AF37" s="62"/>
      <c r="AG37" s="62"/>
      <c r="AH37" s="62"/>
      <c r="AI37" s="62"/>
    </row>
    <row r="38" spans="30:35">
      <c r="AD38" s="62"/>
      <c r="AE38" s="62"/>
      <c r="AF38" s="62"/>
      <c r="AG38" s="62"/>
      <c r="AH38" s="62"/>
      <c r="AI38" s="62"/>
    </row>
    <row r="39" spans="30:35">
      <c r="AD39" s="62"/>
      <c r="AE39" s="62"/>
      <c r="AF39" s="62"/>
      <c r="AG39" s="62"/>
      <c r="AH39" s="62"/>
      <c r="AI39" s="62"/>
    </row>
    <row r="40" spans="30:35">
      <c r="AD40" s="143"/>
      <c r="AE40" s="143"/>
      <c r="AF40" s="143"/>
      <c r="AG40" s="143"/>
      <c r="AH40" s="143"/>
      <c r="AI40" s="143"/>
    </row>
  </sheetData>
  <mergeCells count="1032">
    <mergeCell ref="B26:D26"/>
    <mergeCell ref="R10:AC10"/>
    <mergeCell ref="AD10:AI10"/>
    <mergeCell ref="A10:A11"/>
    <mergeCell ref="B10:C10"/>
    <mergeCell ref="D10:D11"/>
    <mergeCell ref="E10:E11"/>
    <mergeCell ref="F10:F11"/>
    <mergeCell ref="A1:P1"/>
    <mergeCell ref="Q1:AF1"/>
    <mergeCell ref="AG1:AV1"/>
    <mergeCell ref="KC1:KR1"/>
    <mergeCell ref="KS1:LH1"/>
    <mergeCell ref="LI1:LX1"/>
    <mergeCell ref="LY1:MN1"/>
    <mergeCell ref="MO1:ND1"/>
    <mergeCell ref="HA1:HP1"/>
    <mergeCell ref="HQ1:IF1"/>
    <mergeCell ref="IG1:IV1"/>
    <mergeCell ref="IW1:JL1"/>
    <mergeCell ref="JM1:KB1"/>
    <mergeCell ref="DY1:EN1"/>
    <mergeCell ref="EO1:FD1"/>
    <mergeCell ref="FE1:FT1"/>
    <mergeCell ref="FU1:GJ1"/>
    <mergeCell ref="GK1:GZ1"/>
    <mergeCell ref="AW1:BL1"/>
    <mergeCell ref="BM1:CB1"/>
    <mergeCell ref="CC1:CR1"/>
    <mergeCell ref="CS1:DH1"/>
    <mergeCell ref="DI1:DX1"/>
    <mergeCell ref="WK1:WZ1"/>
    <mergeCell ref="XA1:XP1"/>
    <mergeCell ref="XQ1:YF1"/>
    <mergeCell ref="YG1:YV1"/>
    <mergeCell ref="YW1:ZL1"/>
    <mergeCell ref="TI1:TX1"/>
    <mergeCell ref="TY1:UN1"/>
    <mergeCell ref="UO1:VD1"/>
    <mergeCell ref="VE1:VT1"/>
    <mergeCell ref="VU1:WJ1"/>
    <mergeCell ref="QG1:QV1"/>
    <mergeCell ref="QW1:RL1"/>
    <mergeCell ref="RM1:SB1"/>
    <mergeCell ref="SC1:SR1"/>
    <mergeCell ref="SS1:TH1"/>
    <mergeCell ref="NE1:NT1"/>
    <mergeCell ref="NU1:OJ1"/>
    <mergeCell ref="OK1:OZ1"/>
    <mergeCell ref="PA1:PP1"/>
    <mergeCell ref="PQ1:QF1"/>
    <mergeCell ref="AIS1:AJH1"/>
    <mergeCell ref="AJI1:AJX1"/>
    <mergeCell ref="AJY1:AKN1"/>
    <mergeCell ref="AKO1:ALD1"/>
    <mergeCell ref="ALE1:ALT1"/>
    <mergeCell ref="AFQ1:AGF1"/>
    <mergeCell ref="AGG1:AGV1"/>
    <mergeCell ref="AGW1:AHL1"/>
    <mergeCell ref="AHM1:AIB1"/>
    <mergeCell ref="AIC1:AIR1"/>
    <mergeCell ref="ACO1:ADD1"/>
    <mergeCell ref="ADE1:ADT1"/>
    <mergeCell ref="ADU1:AEJ1"/>
    <mergeCell ref="AEK1:AEZ1"/>
    <mergeCell ref="AFA1:AFP1"/>
    <mergeCell ref="ZM1:AAB1"/>
    <mergeCell ref="AAC1:AAR1"/>
    <mergeCell ref="AAS1:ABH1"/>
    <mergeCell ref="ABI1:ABX1"/>
    <mergeCell ref="ABY1:ACN1"/>
    <mergeCell ref="AVA1:AVP1"/>
    <mergeCell ref="AVQ1:AWF1"/>
    <mergeCell ref="AWG1:AWV1"/>
    <mergeCell ref="AWW1:AXL1"/>
    <mergeCell ref="AXM1:AYB1"/>
    <mergeCell ref="ARY1:ASN1"/>
    <mergeCell ref="ASO1:ATD1"/>
    <mergeCell ref="ATE1:ATT1"/>
    <mergeCell ref="ATU1:AUJ1"/>
    <mergeCell ref="AUK1:AUZ1"/>
    <mergeCell ref="AOW1:APL1"/>
    <mergeCell ref="APM1:AQB1"/>
    <mergeCell ref="AQC1:AQR1"/>
    <mergeCell ref="AQS1:ARH1"/>
    <mergeCell ref="ARI1:ARX1"/>
    <mergeCell ref="ALU1:AMJ1"/>
    <mergeCell ref="AMK1:AMZ1"/>
    <mergeCell ref="ANA1:ANP1"/>
    <mergeCell ref="ANQ1:AOF1"/>
    <mergeCell ref="AOG1:AOV1"/>
    <mergeCell ref="BHI1:BHX1"/>
    <mergeCell ref="BHY1:BIN1"/>
    <mergeCell ref="BIO1:BJD1"/>
    <mergeCell ref="BJE1:BJT1"/>
    <mergeCell ref="BJU1:BKJ1"/>
    <mergeCell ref="BEG1:BEV1"/>
    <mergeCell ref="BEW1:BFL1"/>
    <mergeCell ref="BFM1:BGB1"/>
    <mergeCell ref="BGC1:BGR1"/>
    <mergeCell ref="BGS1:BHH1"/>
    <mergeCell ref="BBE1:BBT1"/>
    <mergeCell ref="BBU1:BCJ1"/>
    <mergeCell ref="BCK1:BCZ1"/>
    <mergeCell ref="BDA1:BDP1"/>
    <mergeCell ref="BDQ1:BEF1"/>
    <mergeCell ref="AYC1:AYR1"/>
    <mergeCell ref="AYS1:AZH1"/>
    <mergeCell ref="AZI1:AZX1"/>
    <mergeCell ref="AZY1:BAN1"/>
    <mergeCell ref="BAO1:BBD1"/>
    <mergeCell ref="BTQ1:BUF1"/>
    <mergeCell ref="BUG1:BUV1"/>
    <mergeCell ref="BUW1:BVL1"/>
    <mergeCell ref="BVM1:BWB1"/>
    <mergeCell ref="BWC1:BWR1"/>
    <mergeCell ref="BQO1:BRD1"/>
    <mergeCell ref="BRE1:BRT1"/>
    <mergeCell ref="BRU1:BSJ1"/>
    <mergeCell ref="BSK1:BSZ1"/>
    <mergeCell ref="BTA1:BTP1"/>
    <mergeCell ref="BNM1:BOB1"/>
    <mergeCell ref="BOC1:BOR1"/>
    <mergeCell ref="BOS1:BPH1"/>
    <mergeCell ref="BPI1:BPX1"/>
    <mergeCell ref="BPY1:BQN1"/>
    <mergeCell ref="BKK1:BKZ1"/>
    <mergeCell ref="BLA1:BLP1"/>
    <mergeCell ref="BLQ1:BMF1"/>
    <mergeCell ref="BMG1:BMV1"/>
    <mergeCell ref="BMW1:BNL1"/>
    <mergeCell ref="CFY1:CGN1"/>
    <mergeCell ref="CGO1:CHD1"/>
    <mergeCell ref="CHE1:CHT1"/>
    <mergeCell ref="CHU1:CIJ1"/>
    <mergeCell ref="CIK1:CIZ1"/>
    <mergeCell ref="CCW1:CDL1"/>
    <mergeCell ref="CDM1:CEB1"/>
    <mergeCell ref="CEC1:CER1"/>
    <mergeCell ref="CES1:CFH1"/>
    <mergeCell ref="CFI1:CFX1"/>
    <mergeCell ref="BZU1:CAJ1"/>
    <mergeCell ref="CAK1:CAZ1"/>
    <mergeCell ref="CBA1:CBP1"/>
    <mergeCell ref="CBQ1:CCF1"/>
    <mergeCell ref="CCG1:CCV1"/>
    <mergeCell ref="BWS1:BXH1"/>
    <mergeCell ref="BXI1:BXX1"/>
    <mergeCell ref="BXY1:BYN1"/>
    <mergeCell ref="BYO1:BZD1"/>
    <mergeCell ref="BZE1:BZT1"/>
    <mergeCell ref="CSG1:CSV1"/>
    <mergeCell ref="CSW1:CTL1"/>
    <mergeCell ref="CTM1:CUB1"/>
    <mergeCell ref="CUC1:CUR1"/>
    <mergeCell ref="CUS1:CVH1"/>
    <mergeCell ref="CPE1:CPT1"/>
    <mergeCell ref="CPU1:CQJ1"/>
    <mergeCell ref="CQK1:CQZ1"/>
    <mergeCell ref="CRA1:CRP1"/>
    <mergeCell ref="CRQ1:CSF1"/>
    <mergeCell ref="CMC1:CMR1"/>
    <mergeCell ref="CMS1:CNH1"/>
    <mergeCell ref="CNI1:CNX1"/>
    <mergeCell ref="CNY1:CON1"/>
    <mergeCell ref="COO1:CPD1"/>
    <mergeCell ref="CJA1:CJP1"/>
    <mergeCell ref="CJQ1:CKF1"/>
    <mergeCell ref="CKG1:CKV1"/>
    <mergeCell ref="CKW1:CLL1"/>
    <mergeCell ref="CLM1:CMB1"/>
    <mergeCell ref="DEO1:DFD1"/>
    <mergeCell ref="DFE1:DFT1"/>
    <mergeCell ref="DFU1:DGJ1"/>
    <mergeCell ref="DGK1:DGZ1"/>
    <mergeCell ref="DHA1:DHP1"/>
    <mergeCell ref="DBM1:DCB1"/>
    <mergeCell ref="DCC1:DCR1"/>
    <mergeCell ref="DCS1:DDH1"/>
    <mergeCell ref="DDI1:DDX1"/>
    <mergeCell ref="DDY1:DEN1"/>
    <mergeCell ref="CYK1:CYZ1"/>
    <mergeCell ref="CZA1:CZP1"/>
    <mergeCell ref="CZQ1:DAF1"/>
    <mergeCell ref="DAG1:DAV1"/>
    <mergeCell ref="DAW1:DBL1"/>
    <mergeCell ref="CVI1:CVX1"/>
    <mergeCell ref="CVY1:CWN1"/>
    <mergeCell ref="CWO1:CXD1"/>
    <mergeCell ref="CXE1:CXT1"/>
    <mergeCell ref="CXU1:CYJ1"/>
    <mergeCell ref="DQW1:DRL1"/>
    <mergeCell ref="DRM1:DSB1"/>
    <mergeCell ref="DSC1:DSR1"/>
    <mergeCell ref="DSS1:DTH1"/>
    <mergeCell ref="DTI1:DTX1"/>
    <mergeCell ref="DNU1:DOJ1"/>
    <mergeCell ref="DOK1:DOZ1"/>
    <mergeCell ref="DPA1:DPP1"/>
    <mergeCell ref="DPQ1:DQF1"/>
    <mergeCell ref="DQG1:DQV1"/>
    <mergeCell ref="DKS1:DLH1"/>
    <mergeCell ref="DLI1:DLX1"/>
    <mergeCell ref="DLY1:DMN1"/>
    <mergeCell ref="DMO1:DND1"/>
    <mergeCell ref="DNE1:DNT1"/>
    <mergeCell ref="DHQ1:DIF1"/>
    <mergeCell ref="DIG1:DIV1"/>
    <mergeCell ref="DIW1:DJL1"/>
    <mergeCell ref="DJM1:DKB1"/>
    <mergeCell ref="DKC1:DKR1"/>
    <mergeCell ref="EDE1:EDT1"/>
    <mergeCell ref="EDU1:EEJ1"/>
    <mergeCell ref="EEK1:EEZ1"/>
    <mergeCell ref="EFA1:EFP1"/>
    <mergeCell ref="EFQ1:EGF1"/>
    <mergeCell ref="EAC1:EAR1"/>
    <mergeCell ref="EAS1:EBH1"/>
    <mergeCell ref="EBI1:EBX1"/>
    <mergeCell ref="EBY1:ECN1"/>
    <mergeCell ref="ECO1:EDD1"/>
    <mergeCell ref="DXA1:DXP1"/>
    <mergeCell ref="DXQ1:DYF1"/>
    <mergeCell ref="DYG1:DYV1"/>
    <mergeCell ref="DYW1:DZL1"/>
    <mergeCell ref="DZM1:EAB1"/>
    <mergeCell ref="DTY1:DUN1"/>
    <mergeCell ref="DUO1:DVD1"/>
    <mergeCell ref="DVE1:DVT1"/>
    <mergeCell ref="DVU1:DWJ1"/>
    <mergeCell ref="DWK1:DWZ1"/>
    <mergeCell ref="EPM1:EQB1"/>
    <mergeCell ref="EQC1:EQR1"/>
    <mergeCell ref="EQS1:ERH1"/>
    <mergeCell ref="ERI1:ERX1"/>
    <mergeCell ref="ERY1:ESN1"/>
    <mergeCell ref="EMK1:EMZ1"/>
    <mergeCell ref="ENA1:ENP1"/>
    <mergeCell ref="ENQ1:EOF1"/>
    <mergeCell ref="EOG1:EOV1"/>
    <mergeCell ref="EOW1:EPL1"/>
    <mergeCell ref="EJI1:EJX1"/>
    <mergeCell ref="EJY1:EKN1"/>
    <mergeCell ref="EKO1:ELD1"/>
    <mergeCell ref="ELE1:ELT1"/>
    <mergeCell ref="ELU1:EMJ1"/>
    <mergeCell ref="EGG1:EGV1"/>
    <mergeCell ref="EGW1:EHL1"/>
    <mergeCell ref="EHM1:EIB1"/>
    <mergeCell ref="EIC1:EIR1"/>
    <mergeCell ref="EIS1:EJH1"/>
    <mergeCell ref="FBU1:FCJ1"/>
    <mergeCell ref="FCK1:FCZ1"/>
    <mergeCell ref="FDA1:FDP1"/>
    <mergeCell ref="FDQ1:FEF1"/>
    <mergeCell ref="FEG1:FEV1"/>
    <mergeCell ref="EYS1:EZH1"/>
    <mergeCell ref="EZI1:EZX1"/>
    <mergeCell ref="EZY1:FAN1"/>
    <mergeCell ref="FAO1:FBD1"/>
    <mergeCell ref="FBE1:FBT1"/>
    <mergeCell ref="EVQ1:EWF1"/>
    <mergeCell ref="EWG1:EWV1"/>
    <mergeCell ref="EWW1:EXL1"/>
    <mergeCell ref="EXM1:EYB1"/>
    <mergeCell ref="EYC1:EYR1"/>
    <mergeCell ref="ESO1:ETD1"/>
    <mergeCell ref="ETE1:ETT1"/>
    <mergeCell ref="ETU1:EUJ1"/>
    <mergeCell ref="EUK1:EUZ1"/>
    <mergeCell ref="EVA1:EVP1"/>
    <mergeCell ref="FOC1:FOR1"/>
    <mergeCell ref="FOS1:FPH1"/>
    <mergeCell ref="FPI1:FPX1"/>
    <mergeCell ref="FPY1:FQN1"/>
    <mergeCell ref="FQO1:FRD1"/>
    <mergeCell ref="FLA1:FLP1"/>
    <mergeCell ref="FLQ1:FMF1"/>
    <mergeCell ref="FMG1:FMV1"/>
    <mergeCell ref="FMW1:FNL1"/>
    <mergeCell ref="FNM1:FOB1"/>
    <mergeCell ref="FHY1:FIN1"/>
    <mergeCell ref="FIO1:FJD1"/>
    <mergeCell ref="FJE1:FJT1"/>
    <mergeCell ref="FJU1:FKJ1"/>
    <mergeCell ref="FKK1:FKZ1"/>
    <mergeCell ref="FEW1:FFL1"/>
    <mergeCell ref="FFM1:FGB1"/>
    <mergeCell ref="FGC1:FGR1"/>
    <mergeCell ref="FGS1:FHH1"/>
    <mergeCell ref="FHI1:FHX1"/>
    <mergeCell ref="GAK1:GAZ1"/>
    <mergeCell ref="GBA1:GBP1"/>
    <mergeCell ref="GBQ1:GCF1"/>
    <mergeCell ref="GCG1:GCV1"/>
    <mergeCell ref="GCW1:GDL1"/>
    <mergeCell ref="FXI1:FXX1"/>
    <mergeCell ref="FXY1:FYN1"/>
    <mergeCell ref="FYO1:FZD1"/>
    <mergeCell ref="FZE1:FZT1"/>
    <mergeCell ref="FZU1:GAJ1"/>
    <mergeCell ref="FUG1:FUV1"/>
    <mergeCell ref="FUW1:FVL1"/>
    <mergeCell ref="FVM1:FWB1"/>
    <mergeCell ref="FWC1:FWR1"/>
    <mergeCell ref="FWS1:FXH1"/>
    <mergeCell ref="FRE1:FRT1"/>
    <mergeCell ref="FRU1:FSJ1"/>
    <mergeCell ref="FSK1:FSZ1"/>
    <mergeCell ref="FTA1:FTP1"/>
    <mergeCell ref="FTQ1:FUF1"/>
    <mergeCell ref="GMS1:GNH1"/>
    <mergeCell ref="GNI1:GNX1"/>
    <mergeCell ref="GNY1:GON1"/>
    <mergeCell ref="GOO1:GPD1"/>
    <mergeCell ref="GPE1:GPT1"/>
    <mergeCell ref="GJQ1:GKF1"/>
    <mergeCell ref="GKG1:GKV1"/>
    <mergeCell ref="GKW1:GLL1"/>
    <mergeCell ref="GLM1:GMB1"/>
    <mergeCell ref="GMC1:GMR1"/>
    <mergeCell ref="GGO1:GHD1"/>
    <mergeCell ref="GHE1:GHT1"/>
    <mergeCell ref="GHU1:GIJ1"/>
    <mergeCell ref="GIK1:GIZ1"/>
    <mergeCell ref="GJA1:GJP1"/>
    <mergeCell ref="GDM1:GEB1"/>
    <mergeCell ref="GEC1:GER1"/>
    <mergeCell ref="GES1:GFH1"/>
    <mergeCell ref="GFI1:GFX1"/>
    <mergeCell ref="GFY1:GGN1"/>
    <mergeCell ref="GZA1:GZP1"/>
    <mergeCell ref="GZQ1:HAF1"/>
    <mergeCell ref="HAG1:HAV1"/>
    <mergeCell ref="HAW1:HBL1"/>
    <mergeCell ref="HBM1:HCB1"/>
    <mergeCell ref="GVY1:GWN1"/>
    <mergeCell ref="GWO1:GXD1"/>
    <mergeCell ref="GXE1:GXT1"/>
    <mergeCell ref="GXU1:GYJ1"/>
    <mergeCell ref="GYK1:GYZ1"/>
    <mergeCell ref="GSW1:GTL1"/>
    <mergeCell ref="GTM1:GUB1"/>
    <mergeCell ref="GUC1:GUR1"/>
    <mergeCell ref="GUS1:GVH1"/>
    <mergeCell ref="GVI1:GVX1"/>
    <mergeCell ref="GPU1:GQJ1"/>
    <mergeCell ref="GQK1:GQZ1"/>
    <mergeCell ref="GRA1:GRP1"/>
    <mergeCell ref="GRQ1:GSF1"/>
    <mergeCell ref="GSG1:GSV1"/>
    <mergeCell ref="HLI1:HLX1"/>
    <mergeCell ref="HLY1:HMN1"/>
    <mergeCell ref="HMO1:HND1"/>
    <mergeCell ref="HNE1:HNT1"/>
    <mergeCell ref="HNU1:HOJ1"/>
    <mergeCell ref="HIG1:HIV1"/>
    <mergeCell ref="HIW1:HJL1"/>
    <mergeCell ref="HJM1:HKB1"/>
    <mergeCell ref="HKC1:HKR1"/>
    <mergeCell ref="HKS1:HLH1"/>
    <mergeCell ref="HFE1:HFT1"/>
    <mergeCell ref="HFU1:HGJ1"/>
    <mergeCell ref="HGK1:HGZ1"/>
    <mergeCell ref="HHA1:HHP1"/>
    <mergeCell ref="HHQ1:HIF1"/>
    <mergeCell ref="HCC1:HCR1"/>
    <mergeCell ref="HCS1:HDH1"/>
    <mergeCell ref="HDI1:HDX1"/>
    <mergeCell ref="HDY1:HEN1"/>
    <mergeCell ref="HEO1:HFD1"/>
    <mergeCell ref="HXQ1:HYF1"/>
    <mergeCell ref="HYG1:HYV1"/>
    <mergeCell ref="HYW1:HZL1"/>
    <mergeCell ref="HZM1:IAB1"/>
    <mergeCell ref="IAC1:IAR1"/>
    <mergeCell ref="HUO1:HVD1"/>
    <mergeCell ref="HVE1:HVT1"/>
    <mergeCell ref="HVU1:HWJ1"/>
    <mergeCell ref="HWK1:HWZ1"/>
    <mergeCell ref="HXA1:HXP1"/>
    <mergeCell ref="HRM1:HSB1"/>
    <mergeCell ref="HSC1:HSR1"/>
    <mergeCell ref="HSS1:HTH1"/>
    <mergeCell ref="HTI1:HTX1"/>
    <mergeCell ref="HTY1:HUN1"/>
    <mergeCell ref="HOK1:HOZ1"/>
    <mergeCell ref="HPA1:HPP1"/>
    <mergeCell ref="HPQ1:HQF1"/>
    <mergeCell ref="HQG1:HQV1"/>
    <mergeCell ref="HQW1:HRL1"/>
    <mergeCell ref="IJY1:IKN1"/>
    <mergeCell ref="IKO1:ILD1"/>
    <mergeCell ref="ILE1:ILT1"/>
    <mergeCell ref="ILU1:IMJ1"/>
    <mergeCell ref="IMK1:IMZ1"/>
    <mergeCell ref="IGW1:IHL1"/>
    <mergeCell ref="IHM1:IIB1"/>
    <mergeCell ref="IIC1:IIR1"/>
    <mergeCell ref="IIS1:IJH1"/>
    <mergeCell ref="IJI1:IJX1"/>
    <mergeCell ref="IDU1:IEJ1"/>
    <mergeCell ref="IEK1:IEZ1"/>
    <mergeCell ref="IFA1:IFP1"/>
    <mergeCell ref="IFQ1:IGF1"/>
    <mergeCell ref="IGG1:IGV1"/>
    <mergeCell ref="IAS1:IBH1"/>
    <mergeCell ref="IBI1:IBX1"/>
    <mergeCell ref="IBY1:ICN1"/>
    <mergeCell ref="ICO1:IDD1"/>
    <mergeCell ref="IDE1:IDT1"/>
    <mergeCell ref="IWG1:IWV1"/>
    <mergeCell ref="IWW1:IXL1"/>
    <mergeCell ref="IXM1:IYB1"/>
    <mergeCell ref="IYC1:IYR1"/>
    <mergeCell ref="IYS1:IZH1"/>
    <mergeCell ref="ITE1:ITT1"/>
    <mergeCell ref="ITU1:IUJ1"/>
    <mergeCell ref="IUK1:IUZ1"/>
    <mergeCell ref="IVA1:IVP1"/>
    <mergeCell ref="IVQ1:IWF1"/>
    <mergeCell ref="IQC1:IQR1"/>
    <mergeCell ref="IQS1:IRH1"/>
    <mergeCell ref="IRI1:IRX1"/>
    <mergeCell ref="IRY1:ISN1"/>
    <mergeCell ref="ISO1:ITD1"/>
    <mergeCell ref="INA1:INP1"/>
    <mergeCell ref="INQ1:IOF1"/>
    <mergeCell ref="IOG1:IOV1"/>
    <mergeCell ref="IOW1:IPL1"/>
    <mergeCell ref="IPM1:IQB1"/>
    <mergeCell ref="JIO1:JJD1"/>
    <mergeCell ref="JJE1:JJT1"/>
    <mergeCell ref="JJU1:JKJ1"/>
    <mergeCell ref="JKK1:JKZ1"/>
    <mergeCell ref="JLA1:JLP1"/>
    <mergeCell ref="JFM1:JGB1"/>
    <mergeCell ref="JGC1:JGR1"/>
    <mergeCell ref="JGS1:JHH1"/>
    <mergeCell ref="JHI1:JHX1"/>
    <mergeCell ref="JHY1:JIN1"/>
    <mergeCell ref="JCK1:JCZ1"/>
    <mergeCell ref="JDA1:JDP1"/>
    <mergeCell ref="JDQ1:JEF1"/>
    <mergeCell ref="JEG1:JEV1"/>
    <mergeCell ref="JEW1:JFL1"/>
    <mergeCell ref="IZI1:IZX1"/>
    <mergeCell ref="IZY1:JAN1"/>
    <mergeCell ref="JAO1:JBD1"/>
    <mergeCell ref="JBE1:JBT1"/>
    <mergeCell ref="JBU1:JCJ1"/>
    <mergeCell ref="JUW1:JVL1"/>
    <mergeCell ref="JVM1:JWB1"/>
    <mergeCell ref="JWC1:JWR1"/>
    <mergeCell ref="JWS1:JXH1"/>
    <mergeCell ref="JXI1:JXX1"/>
    <mergeCell ref="JRU1:JSJ1"/>
    <mergeCell ref="JSK1:JSZ1"/>
    <mergeCell ref="JTA1:JTP1"/>
    <mergeCell ref="JTQ1:JUF1"/>
    <mergeCell ref="JUG1:JUV1"/>
    <mergeCell ref="JOS1:JPH1"/>
    <mergeCell ref="JPI1:JPX1"/>
    <mergeCell ref="JPY1:JQN1"/>
    <mergeCell ref="JQO1:JRD1"/>
    <mergeCell ref="JRE1:JRT1"/>
    <mergeCell ref="JLQ1:JMF1"/>
    <mergeCell ref="JMG1:JMV1"/>
    <mergeCell ref="JMW1:JNL1"/>
    <mergeCell ref="JNM1:JOB1"/>
    <mergeCell ref="JOC1:JOR1"/>
    <mergeCell ref="KHE1:KHT1"/>
    <mergeCell ref="KHU1:KIJ1"/>
    <mergeCell ref="KIK1:KIZ1"/>
    <mergeCell ref="KJA1:KJP1"/>
    <mergeCell ref="KJQ1:KKF1"/>
    <mergeCell ref="KEC1:KER1"/>
    <mergeCell ref="KES1:KFH1"/>
    <mergeCell ref="KFI1:KFX1"/>
    <mergeCell ref="KFY1:KGN1"/>
    <mergeCell ref="KGO1:KHD1"/>
    <mergeCell ref="KBA1:KBP1"/>
    <mergeCell ref="KBQ1:KCF1"/>
    <mergeCell ref="KCG1:KCV1"/>
    <mergeCell ref="KCW1:KDL1"/>
    <mergeCell ref="KDM1:KEB1"/>
    <mergeCell ref="JXY1:JYN1"/>
    <mergeCell ref="JYO1:JZD1"/>
    <mergeCell ref="JZE1:JZT1"/>
    <mergeCell ref="JZU1:KAJ1"/>
    <mergeCell ref="KAK1:KAZ1"/>
    <mergeCell ref="KTM1:KUB1"/>
    <mergeCell ref="KUC1:KUR1"/>
    <mergeCell ref="KUS1:KVH1"/>
    <mergeCell ref="KVI1:KVX1"/>
    <mergeCell ref="KVY1:KWN1"/>
    <mergeCell ref="KQK1:KQZ1"/>
    <mergeCell ref="KRA1:KRP1"/>
    <mergeCell ref="KRQ1:KSF1"/>
    <mergeCell ref="KSG1:KSV1"/>
    <mergeCell ref="KSW1:KTL1"/>
    <mergeCell ref="KNI1:KNX1"/>
    <mergeCell ref="KNY1:KON1"/>
    <mergeCell ref="KOO1:KPD1"/>
    <mergeCell ref="KPE1:KPT1"/>
    <mergeCell ref="KPU1:KQJ1"/>
    <mergeCell ref="KKG1:KKV1"/>
    <mergeCell ref="KKW1:KLL1"/>
    <mergeCell ref="KLM1:KMB1"/>
    <mergeCell ref="KMC1:KMR1"/>
    <mergeCell ref="KMS1:KNH1"/>
    <mergeCell ref="LFU1:LGJ1"/>
    <mergeCell ref="LGK1:LGZ1"/>
    <mergeCell ref="LHA1:LHP1"/>
    <mergeCell ref="LHQ1:LIF1"/>
    <mergeCell ref="LIG1:LIV1"/>
    <mergeCell ref="LCS1:LDH1"/>
    <mergeCell ref="LDI1:LDX1"/>
    <mergeCell ref="LDY1:LEN1"/>
    <mergeCell ref="LEO1:LFD1"/>
    <mergeCell ref="LFE1:LFT1"/>
    <mergeCell ref="KZQ1:LAF1"/>
    <mergeCell ref="LAG1:LAV1"/>
    <mergeCell ref="LAW1:LBL1"/>
    <mergeCell ref="LBM1:LCB1"/>
    <mergeCell ref="LCC1:LCR1"/>
    <mergeCell ref="KWO1:KXD1"/>
    <mergeCell ref="KXE1:KXT1"/>
    <mergeCell ref="KXU1:KYJ1"/>
    <mergeCell ref="KYK1:KYZ1"/>
    <mergeCell ref="KZA1:KZP1"/>
    <mergeCell ref="LSC1:LSR1"/>
    <mergeCell ref="LSS1:LTH1"/>
    <mergeCell ref="LTI1:LTX1"/>
    <mergeCell ref="LTY1:LUN1"/>
    <mergeCell ref="LUO1:LVD1"/>
    <mergeCell ref="LPA1:LPP1"/>
    <mergeCell ref="LPQ1:LQF1"/>
    <mergeCell ref="LQG1:LQV1"/>
    <mergeCell ref="LQW1:LRL1"/>
    <mergeCell ref="LRM1:LSB1"/>
    <mergeCell ref="LLY1:LMN1"/>
    <mergeCell ref="LMO1:LND1"/>
    <mergeCell ref="LNE1:LNT1"/>
    <mergeCell ref="LNU1:LOJ1"/>
    <mergeCell ref="LOK1:LOZ1"/>
    <mergeCell ref="LIW1:LJL1"/>
    <mergeCell ref="LJM1:LKB1"/>
    <mergeCell ref="LKC1:LKR1"/>
    <mergeCell ref="LKS1:LLH1"/>
    <mergeCell ref="LLI1:LLX1"/>
    <mergeCell ref="MEK1:MEZ1"/>
    <mergeCell ref="MFA1:MFP1"/>
    <mergeCell ref="MFQ1:MGF1"/>
    <mergeCell ref="MGG1:MGV1"/>
    <mergeCell ref="MGW1:MHL1"/>
    <mergeCell ref="MBI1:MBX1"/>
    <mergeCell ref="MBY1:MCN1"/>
    <mergeCell ref="MCO1:MDD1"/>
    <mergeCell ref="MDE1:MDT1"/>
    <mergeCell ref="MDU1:MEJ1"/>
    <mergeCell ref="LYG1:LYV1"/>
    <mergeCell ref="LYW1:LZL1"/>
    <mergeCell ref="LZM1:MAB1"/>
    <mergeCell ref="MAC1:MAR1"/>
    <mergeCell ref="MAS1:MBH1"/>
    <mergeCell ref="LVE1:LVT1"/>
    <mergeCell ref="LVU1:LWJ1"/>
    <mergeCell ref="LWK1:LWZ1"/>
    <mergeCell ref="LXA1:LXP1"/>
    <mergeCell ref="LXQ1:LYF1"/>
    <mergeCell ref="MQS1:MRH1"/>
    <mergeCell ref="MRI1:MRX1"/>
    <mergeCell ref="MRY1:MSN1"/>
    <mergeCell ref="MSO1:MTD1"/>
    <mergeCell ref="MTE1:MTT1"/>
    <mergeCell ref="MNQ1:MOF1"/>
    <mergeCell ref="MOG1:MOV1"/>
    <mergeCell ref="MOW1:MPL1"/>
    <mergeCell ref="MPM1:MQB1"/>
    <mergeCell ref="MQC1:MQR1"/>
    <mergeCell ref="MKO1:MLD1"/>
    <mergeCell ref="MLE1:MLT1"/>
    <mergeCell ref="MLU1:MMJ1"/>
    <mergeCell ref="MMK1:MMZ1"/>
    <mergeCell ref="MNA1:MNP1"/>
    <mergeCell ref="MHM1:MIB1"/>
    <mergeCell ref="MIC1:MIR1"/>
    <mergeCell ref="MIS1:MJH1"/>
    <mergeCell ref="MJI1:MJX1"/>
    <mergeCell ref="MJY1:MKN1"/>
    <mergeCell ref="NDA1:NDP1"/>
    <mergeCell ref="NDQ1:NEF1"/>
    <mergeCell ref="NEG1:NEV1"/>
    <mergeCell ref="NEW1:NFL1"/>
    <mergeCell ref="NFM1:NGB1"/>
    <mergeCell ref="MZY1:NAN1"/>
    <mergeCell ref="NAO1:NBD1"/>
    <mergeCell ref="NBE1:NBT1"/>
    <mergeCell ref="NBU1:NCJ1"/>
    <mergeCell ref="NCK1:NCZ1"/>
    <mergeCell ref="MWW1:MXL1"/>
    <mergeCell ref="MXM1:MYB1"/>
    <mergeCell ref="MYC1:MYR1"/>
    <mergeCell ref="MYS1:MZH1"/>
    <mergeCell ref="MZI1:MZX1"/>
    <mergeCell ref="MTU1:MUJ1"/>
    <mergeCell ref="MUK1:MUZ1"/>
    <mergeCell ref="MVA1:MVP1"/>
    <mergeCell ref="MVQ1:MWF1"/>
    <mergeCell ref="MWG1:MWV1"/>
    <mergeCell ref="NPI1:NPX1"/>
    <mergeCell ref="NPY1:NQN1"/>
    <mergeCell ref="NQO1:NRD1"/>
    <mergeCell ref="NRE1:NRT1"/>
    <mergeCell ref="NRU1:NSJ1"/>
    <mergeCell ref="NMG1:NMV1"/>
    <mergeCell ref="NMW1:NNL1"/>
    <mergeCell ref="NNM1:NOB1"/>
    <mergeCell ref="NOC1:NOR1"/>
    <mergeCell ref="NOS1:NPH1"/>
    <mergeCell ref="NJE1:NJT1"/>
    <mergeCell ref="NJU1:NKJ1"/>
    <mergeCell ref="NKK1:NKZ1"/>
    <mergeCell ref="NLA1:NLP1"/>
    <mergeCell ref="NLQ1:NMF1"/>
    <mergeCell ref="NGC1:NGR1"/>
    <mergeCell ref="NGS1:NHH1"/>
    <mergeCell ref="NHI1:NHX1"/>
    <mergeCell ref="NHY1:NIN1"/>
    <mergeCell ref="NIO1:NJD1"/>
    <mergeCell ref="OBQ1:OCF1"/>
    <mergeCell ref="OCG1:OCV1"/>
    <mergeCell ref="OCW1:ODL1"/>
    <mergeCell ref="ODM1:OEB1"/>
    <mergeCell ref="OEC1:OER1"/>
    <mergeCell ref="NYO1:NZD1"/>
    <mergeCell ref="NZE1:NZT1"/>
    <mergeCell ref="NZU1:OAJ1"/>
    <mergeCell ref="OAK1:OAZ1"/>
    <mergeCell ref="OBA1:OBP1"/>
    <mergeCell ref="NVM1:NWB1"/>
    <mergeCell ref="NWC1:NWR1"/>
    <mergeCell ref="NWS1:NXH1"/>
    <mergeCell ref="NXI1:NXX1"/>
    <mergeCell ref="NXY1:NYN1"/>
    <mergeCell ref="NSK1:NSZ1"/>
    <mergeCell ref="NTA1:NTP1"/>
    <mergeCell ref="NTQ1:NUF1"/>
    <mergeCell ref="NUG1:NUV1"/>
    <mergeCell ref="NUW1:NVL1"/>
    <mergeCell ref="ONY1:OON1"/>
    <mergeCell ref="OOO1:OPD1"/>
    <mergeCell ref="OPE1:OPT1"/>
    <mergeCell ref="OPU1:OQJ1"/>
    <mergeCell ref="OQK1:OQZ1"/>
    <mergeCell ref="OKW1:OLL1"/>
    <mergeCell ref="OLM1:OMB1"/>
    <mergeCell ref="OMC1:OMR1"/>
    <mergeCell ref="OMS1:ONH1"/>
    <mergeCell ref="ONI1:ONX1"/>
    <mergeCell ref="OHU1:OIJ1"/>
    <mergeCell ref="OIK1:OIZ1"/>
    <mergeCell ref="OJA1:OJP1"/>
    <mergeCell ref="OJQ1:OKF1"/>
    <mergeCell ref="OKG1:OKV1"/>
    <mergeCell ref="OES1:OFH1"/>
    <mergeCell ref="OFI1:OFX1"/>
    <mergeCell ref="OFY1:OGN1"/>
    <mergeCell ref="OGO1:OHD1"/>
    <mergeCell ref="OHE1:OHT1"/>
    <mergeCell ref="PAG1:PAV1"/>
    <mergeCell ref="PAW1:PBL1"/>
    <mergeCell ref="PBM1:PCB1"/>
    <mergeCell ref="PCC1:PCR1"/>
    <mergeCell ref="PCS1:PDH1"/>
    <mergeCell ref="OXE1:OXT1"/>
    <mergeCell ref="OXU1:OYJ1"/>
    <mergeCell ref="OYK1:OYZ1"/>
    <mergeCell ref="OZA1:OZP1"/>
    <mergeCell ref="OZQ1:PAF1"/>
    <mergeCell ref="OUC1:OUR1"/>
    <mergeCell ref="OUS1:OVH1"/>
    <mergeCell ref="OVI1:OVX1"/>
    <mergeCell ref="OVY1:OWN1"/>
    <mergeCell ref="OWO1:OXD1"/>
    <mergeCell ref="ORA1:ORP1"/>
    <mergeCell ref="ORQ1:OSF1"/>
    <mergeCell ref="OSG1:OSV1"/>
    <mergeCell ref="OSW1:OTL1"/>
    <mergeCell ref="OTM1:OUB1"/>
    <mergeCell ref="PMO1:PND1"/>
    <mergeCell ref="PNE1:PNT1"/>
    <mergeCell ref="PNU1:POJ1"/>
    <mergeCell ref="POK1:POZ1"/>
    <mergeCell ref="PPA1:PPP1"/>
    <mergeCell ref="PJM1:PKB1"/>
    <mergeCell ref="PKC1:PKR1"/>
    <mergeCell ref="PKS1:PLH1"/>
    <mergeCell ref="PLI1:PLX1"/>
    <mergeCell ref="PLY1:PMN1"/>
    <mergeCell ref="PGK1:PGZ1"/>
    <mergeCell ref="PHA1:PHP1"/>
    <mergeCell ref="PHQ1:PIF1"/>
    <mergeCell ref="PIG1:PIV1"/>
    <mergeCell ref="PIW1:PJL1"/>
    <mergeCell ref="PDI1:PDX1"/>
    <mergeCell ref="PDY1:PEN1"/>
    <mergeCell ref="PEO1:PFD1"/>
    <mergeCell ref="PFE1:PFT1"/>
    <mergeCell ref="PFU1:PGJ1"/>
    <mergeCell ref="PYW1:PZL1"/>
    <mergeCell ref="PZM1:QAB1"/>
    <mergeCell ref="QAC1:QAR1"/>
    <mergeCell ref="QAS1:QBH1"/>
    <mergeCell ref="QBI1:QBX1"/>
    <mergeCell ref="PVU1:PWJ1"/>
    <mergeCell ref="PWK1:PWZ1"/>
    <mergeCell ref="PXA1:PXP1"/>
    <mergeCell ref="PXQ1:PYF1"/>
    <mergeCell ref="PYG1:PYV1"/>
    <mergeCell ref="PSS1:PTH1"/>
    <mergeCell ref="PTI1:PTX1"/>
    <mergeCell ref="PTY1:PUN1"/>
    <mergeCell ref="PUO1:PVD1"/>
    <mergeCell ref="PVE1:PVT1"/>
    <mergeCell ref="PPQ1:PQF1"/>
    <mergeCell ref="PQG1:PQV1"/>
    <mergeCell ref="PQW1:PRL1"/>
    <mergeCell ref="PRM1:PSB1"/>
    <mergeCell ref="PSC1:PSR1"/>
    <mergeCell ref="QLE1:QLT1"/>
    <mergeCell ref="QLU1:QMJ1"/>
    <mergeCell ref="QMK1:QMZ1"/>
    <mergeCell ref="QNA1:QNP1"/>
    <mergeCell ref="QNQ1:QOF1"/>
    <mergeCell ref="QIC1:QIR1"/>
    <mergeCell ref="QIS1:QJH1"/>
    <mergeCell ref="QJI1:QJX1"/>
    <mergeCell ref="QJY1:QKN1"/>
    <mergeCell ref="QKO1:QLD1"/>
    <mergeCell ref="QFA1:QFP1"/>
    <mergeCell ref="QFQ1:QGF1"/>
    <mergeCell ref="QGG1:QGV1"/>
    <mergeCell ref="QGW1:QHL1"/>
    <mergeCell ref="QHM1:QIB1"/>
    <mergeCell ref="QBY1:QCN1"/>
    <mergeCell ref="QCO1:QDD1"/>
    <mergeCell ref="QDE1:QDT1"/>
    <mergeCell ref="QDU1:QEJ1"/>
    <mergeCell ref="QEK1:QEZ1"/>
    <mergeCell ref="QXM1:QYB1"/>
    <mergeCell ref="QYC1:QYR1"/>
    <mergeCell ref="QYS1:QZH1"/>
    <mergeCell ref="QZI1:QZX1"/>
    <mergeCell ref="QZY1:RAN1"/>
    <mergeCell ref="QUK1:QUZ1"/>
    <mergeCell ref="QVA1:QVP1"/>
    <mergeCell ref="QVQ1:QWF1"/>
    <mergeCell ref="QWG1:QWV1"/>
    <mergeCell ref="QWW1:QXL1"/>
    <mergeCell ref="QRI1:QRX1"/>
    <mergeCell ref="QRY1:QSN1"/>
    <mergeCell ref="QSO1:QTD1"/>
    <mergeCell ref="QTE1:QTT1"/>
    <mergeCell ref="QTU1:QUJ1"/>
    <mergeCell ref="QOG1:QOV1"/>
    <mergeCell ref="QOW1:QPL1"/>
    <mergeCell ref="QPM1:QQB1"/>
    <mergeCell ref="QQC1:QQR1"/>
    <mergeCell ref="QQS1:QRH1"/>
    <mergeCell ref="RJU1:RKJ1"/>
    <mergeCell ref="RKK1:RKZ1"/>
    <mergeCell ref="RLA1:RLP1"/>
    <mergeCell ref="RLQ1:RMF1"/>
    <mergeCell ref="RMG1:RMV1"/>
    <mergeCell ref="RGS1:RHH1"/>
    <mergeCell ref="RHI1:RHX1"/>
    <mergeCell ref="RHY1:RIN1"/>
    <mergeCell ref="RIO1:RJD1"/>
    <mergeCell ref="RJE1:RJT1"/>
    <mergeCell ref="RDQ1:REF1"/>
    <mergeCell ref="REG1:REV1"/>
    <mergeCell ref="REW1:RFL1"/>
    <mergeCell ref="RFM1:RGB1"/>
    <mergeCell ref="RGC1:RGR1"/>
    <mergeCell ref="RAO1:RBD1"/>
    <mergeCell ref="RBE1:RBT1"/>
    <mergeCell ref="RBU1:RCJ1"/>
    <mergeCell ref="RCK1:RCZ1"/>
    <mergeCell ref="RDA1:RDP1"/>
    <mergeCell ref="RWC1:RWR1"/>
    <mergeCell ref="RWS1:RXH1"/>
    <mergeCell ref="RXI1:RXX1"/>
    <mergeCell ref="RXY1:RYN1"/>
    <mergeCell ref="RYO1:RZD1"/>
    <mergeCell ref="RTA1:RTP1"/>
    <mergeCell ref="RTQ1:RUF1"/>
    <mergeCell ref="RUG1:RUV1"/>
    <mergeCell ref="RUW1:RVL1"/>
    <mergeCell ref="RVM1:RWB1"/>
    <mergeCell ref="RPY1:RQN1"/>
    <mergeCell ref="RQO1:RRD1"/>
    <mergeCell ref="RRE1:RRT1"/>
    <mergeCell ref="RRU1:RSJ1"/>
    <mergeCell ref="RSK1:RSZ1"/>
    <mergeCell ref="RMW1:RNL1"/>
    <mergeCell ref="RNM1:ROB1"/>
    <mergeCell ref="ROC1:ROR1"/>
    <mergeCell ref="ROS1:RPH1"/>
    <mergeCell ref="RPI1:RPX1"/>
    <mergeCell ref="SIK1:SIZ1"/>
    <mergeCell ref="SJA1:SJP1"/>
    <mergeCell ref="SJQ1:SKF1"/>
    <mergeCell ref="SKG1:SKV1"/>
    <mergeCell ref="SKW1:SLL1"/>
    <mergeCell ref="SFI1:SFX1"/>
    <mergeCell ref="SFY1:SGN1"/>
    <mergeCell ref="SGO1:SHD1"/>
    <mergeCell ref="SHE1:SHT1"/>
    <mergeCell ref="SHU1:SIJ1"/>
    <mergeCell ref="SCG1:SCV1"/>
    <mergeCell ref="SCW1:SDL1"/>
    <mergeCell ref="SDM1:SEB1"/>
    <mergeCell ref="SEC1:SER1"/>
    <mergeCell ref="SES1:SFH1"/>
    <mergeCell ref="RZE1:RZT1"/>
    <mergeCell ref="RZU1:SAJ1"/>
    <mergeCell ref="SAK1:SAZ1"/>
    <mergeCell ref="SBA1:SBP1"/>
    <mergeCell ref="SBQ1:SCF1"/>
    <mergeCell ref="SUS1:SVH1"/>
    <mergeCell ref="SVI1:SVX1"/>
    <mergeCell ref="SVY1:SWN1"/>
    <mergeCell ref="SWO1:SXD1"/>
    <mergeCell ref="SXE1:SXT1"/>
    <mergeCell ref="SRQ1:SSF1"/>
    <mergeCell ref="SSG1:SSV1"/>
    <mergeCell ref="SSW1:STL1"/>
    <mergeCell ref="STM1:SUB1"/>
    <mergeCell ref="SUC1:SUR1"/>
    <mergeCell ref="SOO1:SPD1"/>
    <mergeCell ref="SPE1:SPT1"/>
    <mergeCell ref="SPU1:SQJ1"/>
    <mergeCell ref="SQK1:SQZ1"/>
    <mergeCell ref="SRA1:SRP1"/>
    <mergeCell ref="SLM1:SMB1"/>
    <mergeCell ref="SMC1:SMR1"/>
    <mergeCell ref="SMS1:SNH1"/>
    <mergeCell ref="SNI1:SNX1"/>
    <mergeCell ref="SNY1:SON1"/>
    <mergeCell ref="THA1:THP1"/>
    <mergeCell ref="THQ1:TIF1"/>
    <mergeCell ref="TIG1:TIV1"/>
    <mergeCell ref="TIW1:TJL1"/>
    <mergeCell ref="TJM1:TKB1"/>
    <mergeCell ref="TDY1:TEN1"/>
    <mergeCell ref="TEO1:TFD1"/>
    <mergeCell ref="TFE1:TFT1"/>
    <mergeCell ref="TFU1:TGJ1"/>
    <mergeCell ref="TGK1:TGZ1"/>
    <mergeCell ref="TAW1:TBL1"/>
    <mergeCell ref="TBM1:TCB1"/>
    <mergeCell ref="TCC1:TCR1"/>
    <mergeCell ref="TCS1:TDH1"/>
    <mergeCell ref="TDI1:TDX1"/>
    <mergeCell ref="SXU1:SYJ1"/>
    <mergeCell ref="SYK1:SYZ1"/>
    <mergeCell ref="SZA1:SZP1"/>
    <mergeCell ref="SZQ1:TAF1"/>
    <mergeCell ref="TAG1:TAV1"/>
    <mergeCell ref="TTI1:TTX1"/>
    <mergeCell ref="TTY1:TUN1"/>
    <mergeCell ref="TUO1:TVD1"/>
    <mergeCell ref="TVE1:TVT1"/>
    <mergeCell ref="TVU1:TWJ1"/>
    <mergeCell ref="TQG1:TQV1"/>
    <mergeCell ref="TQW1:TRL1"/>
    <mergeCell ref="TRM1:TSB1"/>
    <mergeCell ref="TSC1:TSR1"/>
    <mergeCell ref="TSS1:TTH1"/>
    <mergeCell ref="TNE1:TNT1"/>
    <mergeCell ref="TNU1:TOJ1"/>
    <mergeCell ref="TOK1:TOZ1"/>
    <mergeCell ref="TPA1:TPP1"/>
    <mergeCell ref="TPQ1:TQF1"/>
    <mergeCell ref="TKC1:TKR1"/>
    <mergeCell ref="TKS1:TLH1"/>
    <mergeCell ref="TLI1:TLX1"/>
    <mergeCell ref="TLY1:TMN1"/>
    <mergeCell ref="TMO1:TND1"/>
    <mergeCell ref="UFQ1:UGF1"/>
    <mergeCell ref="UGG1:UGV1"/>
    <mergeCell ref="UGW1:UHL1"/>
    <mergeCell ref="UHM1:UIB1"/>
    <mergeCell ref="UIC1:UIR1"/>
    <mergeCell ref="UCO1:UDD1"/>
    <mergeCell ref="UDE1:UDT1"/>
    <mergeCell ref="UDU1:UEJ1"/>
    <mergeCell ref="UEK1:UEZ1"/>
    <mergeCell ref="UFA1:UFP1"/>
    <mergeCell ref="TZM1:UAB1"/>
    <mergeCell ref="UAC1:UAR1"/>
    <mergeCell ref="UAS1:UBH1"/>
    <mergeCell ref="UBI1:UBX1"/>
    <mergeCell ref="UBY1:UCN1"/>
    <mergeCell ref="TWK1:TWZ1"/>
    <mergeCell ref="TXA1:TXP1"/>
    <mergeCell ref="TXQ1:TYF1"/>
    <mergeCell ref="TYG1:TYV1"/>
    <mergeCell ref="TYW1:TZL1"/>
    <mergeCell ref="URY1:USN1"/>
    <mergeCell ref="USO1:UTD1"/>
    <mergeCell ref="UTE1:UTT1"/>
    <mergeCell ref="UTU1:UUJ1"/>
    <mergeCell ref="UUK1:UUZ1"/>
    <mergeCell ref="UOW1:UPL1"/>
    <mergeCell ref="UPM1:UQB1"/>
    <mergeCell ref="UQC1:UQR1"/>
    <mergeCell ref="UQS1:URH1"/>
    <mergeCell ref="URI1:URX1"/>
    <mergeCell ref="ULU1:UMJ1"/>
    <mergeCell ref="UMK1:UMZ1"/>
    <mergeCell ref="UNA1:UNP1"/>
    <mergeCell ref="UNQ1:UOF1"/>
    <mergeCell ref="UOG1:UOV1"/>
    <mergeCell ref="UIS1:UJH1"/>
    <mergeCell ref="UJI1:UJX1"/>
    <mergeCell ref="UJY1:UKN1"/>
    <mergeCell ref="UKO1:ULD1"/>
    <mergeCell ref="ULE1:ULT1"/>
    <mergeCell ref="VEG1:VEV1"/>
    <mergeCell ref="VEW1:VFL1"/>
    <mergeCell ref="VFM1:VGB1"/>
    <mergeCell ref="VGC1:VGR1"/>
    <mergeCell ref="VGS1:VHH1"/>
    <mergeCell ref="VBE1:VBT1"/>
    <mergeCell ref="VBU1:VCJ1"/>
    <mergeCell ref="VCK1:VCZ1"/>
    <mergeCell ref="VDA1:VDP1"/>
    <mergeCell ref="VDQ1:VEF1"/>
    <mergeCell ref="UYC1:UYR1"/>
    <mergeCell ref="UYS1:UZH1"/>
    <mergeCell ref="UZI1:UZX1"/>
    <mergeCell ref="UZY1:VAN1"/>
    <mergeCell ref="VAO1:VBD1"/>
    <mergeCell ref="UVA1:UVP1"/>
    <mergeCell ref="UVQ1:UWF1"/>
    <mergeCell ref="UWG1:UWV1"/>
    <mergeCell ref="UWW1:UXL1"/>
    <mergeCell ref="UXM1:UYB1"/>
    <mergeCell ref="VQO1:VRD1"/>
    <mergeCell ref="VRE1:VRT1"/>
    <mergeCell ref="VRU1:VSJ1"/>
    <mergeCell ref="VSK1:VSZ1"/>
    <mergeCell ref="VTA1:VTP1"/>
    <mergeCell ref="VNM1:VOB1"/>
    <mergeCell ref="VOC1:VOR1"/>
    <mergeCell ref="VOS1:VPH1"/>
    <mergeCell ref="VPI1:VPX1"/>
    <mergeCell ref="VPY1:VQN1"/>
    <mergeCell ref="VKK1:VKZ1"/>
    <mergeCell ref="VLA1:VLP1"/>
    <mergeCell ref="VLQ1:VMF1"/>
    <mergeCell ref="VMG1:VMV1"/>
    <mergeCell ref="VMW1:VNL1"/>
    <mergeCell ref="VHI1:VHX1"/>
    <mergeCell ref="VHY1:VIN1"/>
    <mergeCell ref="VIO1:VJD1"/>
    <mergeCell ref="VJE1:VJT1"/>
    <mergeCell ref="VJU1:VKJ1"/>
    <mergeCell ref="WCW1:WDL1"/>
    <mergeCell ref="WDM1:WEB1"/>
    <mergeCell ref="WEC1:WER1"/>
    <mergeCell ref="WES1:WFH1"/>
    <mergeCell ref="WFI1:WFX1"/>
    <mergeCell ref="VZU1:WAJ1"/>
    <mergeCell ref="WAK1:WAZ1"/>
    <mergeCell ref="WBA1:WBP1"/>
    <mergeCell ref="WBQ1:WCF1"/>
    <mergeCell ref="WCG1:WCV1"/>
    <mergeCell ref="VWS1:VXH1"/>
    <mergeCell ref="VXI1:VXX1"/>
    <mergeCell ref="VXY1:VYN1"/>
    <mergeCell ref="VYO1:VZD1"/>
    <mergeCell ref="VZE1:VZT1"/>
    <mergeCell ref="VTQ1:VUF1"/>
    <mergeCell ref="VUG1:VUV1"/>
    <mergeCell ref="VUW1:VVL1"/>
    <mergeCell ref="VVM1:VWB1"/>
    <mergeCell ref="VWC1:VWR1"/>
    <mergeCell ref="WPE1:WPT1"/>
    <mergeCell ref="WPU1:WQJ1"/>
    <mergeCell ref="WQK1:WQZ1"/>
    <mergeCell ref="WRA1:WRP1"/>
    <mergeCell ref="WRQ1:WSF1"/>
    <mergeCell ref="WMC1:WMR1"/>
    <mergeCell ref="WMS1:WNH1"/>
    <mergeCell ref="WNI1:WNX1"/>
    <mergeCell ref="WNY1:WON1"/>
    <mergeCell ref="WOO1:WPD1"/>
    <mergeCell ref="WJA1:WJP1"/>
    <mergeCell ref="WJQ1:WKF1"/>
    <mergeCell ref="WKG1:WKV1"/>
    <mergeCell ref="WKW1:WLL1"/>
    <mergeCell ref="WLM1:WMB1"/>
    <mergeCell ref="WFY1:WGN1"/>
    <mergeCell ref="WGO1:WHD1"/>
    <mergeCell ref="WHE1:WHT1"/>
    <mergeCell ref="WHU1:WIJ1"/>
    <mergeCell ref="WIK1:WIZ1"/>
    <mergeCell ref="XEO1:XFD1"/>
    <mergeCell ref="XBM1:XCB1"/>
    <mergeCell ref="XCC1:XCR1"/>
    <mergeCell ref="XCS1:XDH1"/>
    <mergeCell ref="XDI1:XDX1"/>
    <mergeCell ref="XDY1:XEN1"/>
    <mergeCell ref="WYK1:WYZ1"/>
    <mergeCell ref="WZA1:WZP1"/>
    <mergeCell ref="WZQ1:XAF1"/>
    <mergeCell ref="XAG1:XAV1"/>
    <mergeCell ref="XAW1:XBL1"/>
    <mergeCell ref="WVI1:WVX1"/>
    <mergeCell ref="WVY1:WWN1"/>
    <mergeCell ref="WWO1:WXD1"/>
    <mergeCell ref="WXE1:WXT1"/>
    <mergeCell ref="WXU1:WYJ1"/>
    <mergeCell ref="WSG1:WSV1"/>
    <mergeCell ref="WSW1:WTL1"/>
    <mergeCell ref="WTM1:WUB1"/>
    <mergeCell ref="WUC1:WUR1"/>
    <mergeCell ref="WUS1:WVH1"/>
  </mergeCells>
  <pageMargins left="0.79166666666666663" right="0.25" top="0.39583333333333331" bottom="0.38541666666666669" header="0.3" footer="0.3"/>
  <pageSetup paperSize="9" orientation="landscape" horizontalDpi="4294967293" verticalDpi="36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FF0000"/>
  </sheetPr>
  <dimension ref="A1:XFD83"/>
  <sheetViews>
    <sheetView view="pageLayout" topLeftCell="A22" workbookViewId="0">
      <selection activeCell="D28" sqref="D28"/>
    </sheetView>
  </sheetViews>
  <sheetFormatPr defaultRowHeight="17.25" customHeight="1"/>
  <cols>
    <col min="1" max="1" width="50.125" style="1425" customWidth="1"/>
    <col min="2" max="2" width="32.25" style="1425" hidden="1" customWidth="1"/>
    <col min="3" max="3" width="28.625" style="1425" hidden="1" customWidth="1"/>
    <col min="4" max="4" width="13.125" style="1426" customWidth="1"/>
    <col min="5" max="5" width="12.25" style="1425" customWidth="1"/>
    <col min="6" max="6" width="9.75" style="1425" customWidth="1"/>
    <col min="7" max="17" width="3.875" style="1425" customWidth="1"/>
    <col min="18" max="16384" width="9" style="1425"/>
  </cols>
  <sheetData>
    <row r="1" spans="1:16384" ht="17.25" customHeight="1">
      <c r="A1" s="2042" t="s">
        <v>822</v>
      </c>
      <c r="B1" s="2042"/>
      <c r="C1" s="2042"/>
      <c r="D1" s="2042"/>
      <c r="E1" s="2042"/>
      <c r="F1" s="2042"/>
      <c r="G1" s="2042"/>
      <c r="H1" s="2042"/>
      <c r="I1" s="2042"/>
      <c r="J1" s="2042"/>
      <c r="K1" s="2042"/>
      <c r="L1" s="2042"/>
      <c r="M1" s="2042"/>
      <c r="N1" s="2042"/>
      <c r="O1" s="2042"/>
      <c r="P1" s="2042"/>
      <c r="Q1" s="2042" t="s">
        <v>822</v>
      </c>
      <c r="R1" s="2042"/>
      <c r="S1" s="2042"/>
      <c r="T1" s="2042"/>
      <c r="U1" s="2042"/>
      <c r="V1" s="2042"/>
      <c r="W1" s="2042"/>
      <c r="X1" s="2042"/>
      <c r="Y1" s="2042"/>
      <c r="Z1" s="2042"/>
      <c r="AA1" s="2042"/>
      <c r="AB1" s="2042"/>
      <c r="AC1" s="2042"/>
      <c r="AD1" s="2042"/>
      <c r="AE1" s="2042"/>
      <c r="AF1" s="2042"/>
      <c r="AG1" s="2042" t="s">
        <v>822</v>
      </c>
      <c r="AH1" s="2042"/>
      <c r="AI1" s="2042"/>
      <c r="AJ1" s="2042"/>
      <c r="AK1" s="2042"/>
      <c r="AL1" s="2042"/>
      <c r="AM1" s="2042"/>
      <c r="AN1" s="2042"/>
      <c r="AO1" s="2042"/>
      <c r="AP1" s="2042"/>
      <c r="AQ1" s="2042"/>
      <c r="AR1" s="2042"/>
      <c r="AS1" s="2042"/>
      <c r="AT1" s="2042"/>
      <c r="AU1" s="2042"/>
      <c r="AV1" s="2042"/>
      <c r="AW1" s="2042" t="s">
        <v>822</v>
      </c>
      <c r="AX1" s="2042"/>
      <c r="AY1" s="2042"/>
      <c r="AZ1" s="2042"/>
      <c r="BA1" s="2042"/>
      <c r="BB1" s="2042"/>
      <c r="BC1" s="2042"/>
      <c r="BD1" s="2042"/>
      <c r="BE1" s="2042"/>
      <c r="BF1" s="2042"/>
      <c r="BG1" s="2042"/>
      <c r="BH1" s="2042"/>
      <c r="BI1" s="2042"/>
      <c r="BJ1" s="2042"/>
      <c r="BK1" s="2042"/>
      <c r="BL1" s="2042"/>
      <c r="BM1" s="2042" t="s">
        <v>822</v>
      </c>
      <c r="BN1" s="2042"/>
      <c r="BO1" s="2042"/>
      <c r="BP1" s="2042"/>
      <c r="BQ1" s="2042"/>
      <c r="BR1" s="2042"/>
      <c r="BS1" s="2042"/>
      <c r="BT1" s="2042"/>
      <c r="BU1" s="2042"/>
      <c r="BV1" s="2042"/>
      <c r="BW1" s="2042"/>
      <c r="BX1" s="2042"/>
      <c r="BY1" s="2042"/>
      <c r="BZ1" s="2042"/>
      <c r="CA1" s="2042"/>
      <c r="CB1" s="2042"/>
      <c r="CC1" s="2042" t="s">
        <v>822</v>
      </c>
      <c r="CD1" s="2042"/>
      <c r="CE1" s="2042"/>
      <c r="CF1" s="2042"/>
      <c r="CG1" s="2042"/>
      <c r="CH1" s="2042"/>
      <c r="CI1" s="2042"/>
      <c r="CJ1" s="2042"/>
      <c r="CK1" s="2042"/>
      <c r="CL1" s="2042"/>
      <c r="CM1" s="2042"/>
      <c r="CN1" s="2042"/>
      <c r="CO1" s="2042"/>
      <c r="CP1" s="2042"/>
      <c r="CQ1" s="2042"/>
      <c r="CR1" s="2042"/>
      <c r="CS1" s="2042" t="s">
        <v>822</v>
      </c>
      <c r="CT1" s="2042"/>
      <c r="CU1" s="2042"/>
      <c r="CV1" s="2042"/>
      <c r="CW1" s="2042"/>
      <c r="CX1" s="2042"/>
      <c r="CY1" s="2042"/>
      <c r="CZ1" s="2042"/>
      <c r="DA1" s="2042"/>
      <c r="DB1" s="2042"/>
      <c r="DC1" s="2042"/>
      <c r="DD1" s="2042"/>
      <c r="DE1" s="2042"/>
      <c r="DF1" s="2042"/>
      <c r="DG1" s="2042"/>
      <c r="DH1" s="2042"/>
      <c r="DI1" s="2042" t="s">
        <v>822</v>
      </c>
      <c r="DJ1" s="2042"/>
      <c r="DK1" s="2042"/>
      <c r="DL1" s="2042"/>
      <c r="DM1" s="2042"/>
      <c r="DN1" s="2042"/>
      <c r="DO1" s="2042"/>
      <c r="DP1" s="2042"/>
      <c r="DQ1" s="2042"/>
      <c r="DR1" s="2042"/>
      <c r="DS1" s="2042"/>
      <c r="DT1" s="2042"/>
      <c r="DU1" s="2042"/>
      <c r="DV1" s="2042"/>
      <c r="DW1" s="2042"/>
      <c r="DX1" s="2042"/>
      <c r="DY1" s="2042" t="s">
        <v>822</v>
      </c>
      <c r="DZ1" s="2042"/>
      <c r="EA1" s="2042"/>
      <c r="EB1" s="2042"/>
      <c r="EC1" s="2042"/>
      <c r="ED1" s="2042"/>
      <c r="EE1" s="2042"/>
      <c r="EF1" s="2042"/>
      <c r="EG1" s="2042"/>
      <c r="EH1" s="2042"/>
      <c r="EI1" s="2042"/>
      <c r="EJ1" s="2042"/>
      <c r="EK1" s="2042"/>
      <c r="EL1" s="2042"/>
      <c r="EM1" s="2042"/>
      <c r="EN1" s="2042"/>
      <c r="EO1" s="2042" t="s">
        <v>822</v>
      </c>
      <c r="EP1" s="2042"/>
      <c r="EQ1" s="2042"/>
      <c r="ER1" s="2042"/>
      <c r="ES1" s="2042"/>
      <c r="ET1" s="2042"/>
      <c r="EU1" s="2042"/>
      <c r="EV1" s="2042"/>
      <c r="EW1" s="2042"/>
      <c r="EX1" s="2042"/>
      <c r="EY1" s="2042"/>
      <c r="EZ1" s="2042"/>
      <c r="FA1" s="2042"/>
      <c r="FB1" s="2042"/>
      <c r="FC1" s="2042"/>
      <c r="FD1" s="2042"/>
      <c r="FE1" s="2042" t="s">
        <v>822</v>
      </c>
      <c r="FF1" s="2042"/>
      <c r="FG1" s="2042"/>
      <c r="FH1" s="2042"/>
      <c r="FI1" s="2042"/>
      <c r="FJ1" s="2042"/>
      <c r="FK1" s="2042"/>
      <c r="FL1" s="2042"/>
      <c r="FM1" s="2042"/>
      <c r="FN1" s="2042"/>
      <c r="FO1" s="2042"/>
      <c r="FP1" s="2042"/>
      <c r="FQ1" s="2042"/>
      <c r="FR1" s="2042"/>
      <c r="FS1" s="2042"/>
      <c r="FT1" s="2042"/>
      <c r="FU1" s="2042" t="s">
        <v>822</v>
      </c>
      <c r="FV1" s="2042"/>
      <c r="FW1" s="2042"/>
      <c r="FX1" s="2042"/>
      <c r="FY1" s="2042"/>
      <c r="FZ1" s="2042"/>
      <c r="GA1" s="2042"/>
      <c r="GB1" s="2042"/>
      <c r="GC1" s="2042"/>
      <c r="GD1" s="2042"/>
      <c r="GE1" s="2042"/>
      <c r="GF1" s="2042"/>
      <c r="GG1" s="2042"/>
      <c r="GH1" s="2042"/>
      <c r="GI1" s="2042"/>
      <c r="GJ1" s="2042"/>
      <c r="GK1" s="2042" t="s">
        <v>822</v>
      </c>
      <c r="GL1" s="2042"/>
      <c r="GM1" s="2042"/>
      <c r="GN1" s="2042"/>
      <c r="GO1" s="2042"/>
      <c r="GP1" s="2042"/>
      <c r="GQ1" s="2042"/>
      <c r="GR1" s="2042"/>
      <c r="GS1" s="2042"/>
      <c r="GT1" s="2042"/>
      <c r="GU1" s="2042"/>
      <c r="GV1" s="2042"/>
      <c r="GW1" s="2042"/>
      <c r="GX1" s="2042"/>
      <c r="GY1" s="2042"/>
      <c r="GZ1" s="2042"/>
      <c r="HA1" s="2042" t="s">
        <v>822</v>
      </c>
      <c r="HB1" s="2042"/>
      <c r="HC1" s="2042"/>
      <c r="HD1" s="2042"/>
      <c r="HE1" s="2042"/>
      <c r="HF1" s="2042"/>
      <c r="HG1" s="2042"/>
      <c r="HH1" s="2042"/>
      <c r="HI1" s="2042"/>
      <c r="HJ1" s="2042"/>
      <c r="HK1" s="2042"/>
      <c r="HL1" s="2042"/>
      <c r="HM1" s="2042"/>
      <c r="HN1" s="2042"/>
      <c r="HO1" s="2042"/>
      <c r="HP1" s="2042"/>
      <c r="HQ1" s="2042" t="s">
        <v>822</v>
      </c>
      <c r="HR1" s="2042"/>
      <c r="HS1" s="2042"/>
      <c r="HT1" s="2042"/>
      <c r="HU1" s="2042"/>
      <c r="HV1" s="2042"/>
      <c r="HW1" s="2042"/>
      <c r="HX1" s="2042"/>
      <c r="HY1" s="2042"/>
      <c r="HZ1" s="2042"/>
      <c r="IA1" s="2042"/>
      <c r="IB1" s="2042"/>
      <c r="IC1" s="2042"/>
      <c r="ID1" s="2042"/>
      <c r="IE1" s="2042"/>
      <c r="IF1" s="2042"/>
      <c r="IG1" s="2042" t="s">
        <v>822</v>
      </c>
      <c r="IH1" s="2042"/>
      <c r="II1" s="2042"/>
      <c r="IJ1" s="2042"/>
      <c r="IK1" s="2042"/>
      <c r="IL1" s="2042"/>
      <c r="IM1" s="2042"/>
      <c r="IN1" s="2042"/>
      <c r="IO1" s="2042"/>
      <c r="IP1" s="2042"/>
      <c r="IQ1" s="2042"/>
      <c r="IR1" s="2042"/>
      <c r="IS1" s="2042"/>
      <c r="IT1" s="2042"/>
      <c r="IU1" s="2042"/>
      <c r="IV1" s="2042"/>
      <c r="IW1" s="2042" t="s">
        <v>822</v>
      </c>
      <c r="IX1" s="2042"/>
      <c r="IY1" s="2042"/>
      <c r="IZ1" s="2042"/>
      <c r="JA1" s="2042"/>
      <c r="JB1" s="2042"/>
      <c r="JC1" s="2042"/>
      <c r="JD1" s="2042"/>
      <c r="JE1" s="2042"/>
      <c r="JF1" s="2042"/>
      <c r="JG1" s="2042"/>
      <c r="JH1" s="2042"/>
      <c r="JI1" s="2042"/>
      <c r="JJ1" s="2042"/>
      <c r="JK1" s="2042"/>
      <c r="JL1" s="2042"/>
      <c r="JM1" s="2042" t="s">
        <v>822</v>
      </c>
      <c r="JN1" s="2042"/>
      <c r="JO1" s="2042"/>
      <c r="JP1" s="2042"/>
      <c r="JQ1" s="2042"/>
      <c r="JR1" s="2042"/>
      <c r="JS1" s="2042"/>
      <c r="JT1" s="2042"/>
      <c r="JU1" s="2042"/>
      <c r="JV1" s="2042"/>
      <c r="JW1" s="2042"/>
      <c r="JX1" s="2042"/>
      <c r="JY1" s="2042"/>
      <c r="JZ1" s="2042"/>
      <c r="KA1" s="2042"/>
      <c r="KB1" s="2042"/>
      <c r="KC1" s="2042" t="s">
        <v>822</v>
      </c>
      <c r="KD1" s="2042"/>
      <c r="KE1" s="2042"/>
      <c r="KF1" s="2042"/>
      <c r="KG1" s="2042"/>
      <c r="KH1" s="2042"/>
      <c r="KI1" s="2042"/>
      <c r="KJ1" s="2042"/>
      <c r="KK1" s="2042"/>
      <c r="KL1" s="2042"/>
      <c r="KM1" s="2042"/>
      <c r="KN1" s="2042"/>
      <c r="KO1" s="2042"/>
      <c r="KP1" s="2042"/>
      <c r="KQ1" s="2042"/>
      <c r="KR1" s="2042"/>
      <c r="KS1" s="2042" t="s">
        <v>822</v>
      </c>
      <c r="KT1" s="2042"/>
      <c r="KU1" s="2042"/>
      <c r="KV1" s="2042"/>
      <c r="KW1" s="2042"/>
      <c r="KX1" s="2042"/>
      <c r="KY1" s="2042"/>
      <c r="KZ1" s="2042"/>
      <c r="LA1" s="2042"/>
      <c r="LB1" s="2042"/>
      <c r="LC1" s="2042"/>
      <c r="LD1" s="2042"/>
      <c r="LE1" s="2042"/>
      <c r="LF1" s="2042"/>
      <c r="LG1" s="2042"/>
      <c r="LH1" s="2042"/>
      <c r="LI1" s="2042" t="s">
        <v>822</v>
      </c>
      <c r="LJ1" s="2042"/>
      <c r="LK1" s="2042"/>
      <c r="LL1" s="2042"/>
      <c r="LM1" s="2042"/>
      <c r="LN1" s="2042"/>
      <c r="LO1" s="2042"/>
      <c r="LP1" s="2042"/>
      <c r="LQ1" s="2042"/>
      <c r="LR1" s="2042"/>
      <c r="LS1" s="2042"/>
      <c r="LT1" s="2042"/>
      <c r="LU1" s="2042"/>
      <c r="LV1" s="2042"/>
      <c r="LW1" s="2042"/>
      <c r="LX1" s="2042"/>
      <c r="LY1" s="2042" t="s">
        <v>822</v>
      </c>
      <c r="LZ1" s="2042"/>
      <c r="MA1" s="2042"/>
      <c r="MB1" s="2042"/>
      <c r="MC1" s="2042"/>
      <c r="MD1" s="2042"/>
      <c r="ME1" s="2042"/>
      <c r="MF1" s="2042"/>
      <c r="MG1" s="2042"/>
      <c r="MH1" s="2042"/>
      <c r="MI1" s="2042"/>
      <c r="MJ1" s="2042"/>
      <c r="MK1" s="2042"/>
      <c r="ML1" s="2042"/>
      <c r="MM1" s="2042"/>
      <c r="MN1" s="2042"/>
      <c r="MO1" s="2042" t="s">
        <v>822</v>
      </c>
      <c r="MP1" s="2042"/>
      <c r="MQ1" s="2042"/>
      <c r="MR1" s="2042"/>
      <c r="MS1" s="2042"/>
      <c r="MT1" s="2042"/>
      <c r="MU1" s="2042"/>
      <c r="MV1" s="2042"/>
      <c r="MW1" s="2042"/>
      <c r="MX1" s="2042"/>
      <c r="MY1" s="2042"/>
      <c r="MZ1" s="2042"/>
      <c r="NA1" s="2042"/>
      <c r="NB1" s="2042"/>
      <c r="NC1" s="2042"/>
      <c r="ND1" s="2042"/>
      <c r="NE1" s="2042" t="s">
        <v>822</v>
      </c>
      <c r="NF1" s="2042"/>
      <c r="NG1" s="2042"/>
      <c r="NH1" s="2042"/>
      <c r="NI1" s="2042"/>
      <c r="NJ1" s="2042"/>
      <c r="NK1" s="2042"/>
      <c r="NL1" s="2042"/>
      <c r="NM1" s="2042"/>
      <c r="NN1" s="2042"/>
      <c r="NO1" s="2042"/>
      <c r="NP1" s="2042"/>
      <c r="NQ1" s="2042"/>
      <c r="NR1" s="2042"/>
      <c r="NS1" s="2042"/>
      <c r="NT1" s="2042"/>
      <c r="NU1" s="2042" t="s">
        <v>822</v>
      </c>
      <c r="NV1" s="2042"/>
      <c r="NW1" s="2042"/>
      <c r="NX1" s="2042"/>
      <c r="NY1" s="2042"/>
      <c r="NZ1" s="2042"/>
      <c r="OA1" s="2042"/>
      <c r="OB1" s="2042"/>
      <c r="OC1" s="2042"/>
      <c r="OD1" s="2042"/>
      <c r="OE1" s="2042"/>
      <c r="OF1" s="2042"/>
      <c r="OG1" s="2042"/>
      <c r="OH1" s="2042"/>
      <c r="OI1" s="2042"/>
      <c r="OJ1" s="2042"/>
      <c r="OK1" s="2042" t="s">
        <v>822</v>
      </c>
      <c r="OL1" s="2042"/>
      <c r="OM1" s="2042"/>
      <c r="ON1" s="2042"/>
      <c r="OO1" s="2042"/>
      <c r="OP1" s="2042"/>
      <c r="OQ1" s="2042"/>
      <c r="OR1" s="2042"/>
      <c r="OS1" s="2042"/>
      <c r="OT1" s="2042"/>
      <c r="OU1" s="2042"/>
      <c r="OV1" s="2042"/>
      <c r="OW1" s="2042"/>
      <c r="OX1" s="2042"/>
      <c r="OY1" s="2042"/>
      <c r="OZ1" s="2042"/>
      <c r="PA1" s="2042" t="s">
        <v>822</v>
      </c>
      <c r="PB1" s="2042"/>
      <c r="PC1" s="2042"/>
      <c r="PD1" s="2042"/>
      <c r="PE1" s="2042"/>
      <c r="PF1" s="2042"/>
      <c r="PG1" s="2042"/>
      <c r="PH1" s="2042"/>
      <c r="PI1" s="2042"/>
      <c r="PJ1" s="2042"/>
      <c r="PK1" s="2042"/>
      <c r="PL1" s="2042"/>
      <c r="PM1" s="2042"/>
      <c r="PN1" s="2042"/>
      <c r="PO1" s="2042"/>
      <c r="PP1" s="2042"/>
      <c r="PQ1" s="2042" t="s">
        <v>822</v>
      </c>
      <c r="PR1" s="2042"/>
      <c r="PS1" s="2042"/>
      <c r="PT1" s="2042"/>
      <c r="PU1" s="2042"/>
      <c r="PV1" s="2042"/>
      <c r="PW1" s="2042"/>
      <c r="PX1" s="2042"/>
      <c r="PY1" s="2042"/>
      <c r="PZ1" s="2042"/>
      <c r="QA1" s="2042"/>
      <c r="QB1" s="2042"/>
      <c r="QC1" s="2042"/>
      <c r="QD1" s="2042"/>
      <c r="QE1" s="2042"/>
      <c r="QF1" s="2042"/>
      <c r="QG1" s="2042" t="s">
        <v>822</v>
      </c>
      <c r="QH1" s="2042"/>
      <c r="QI1" s="2042"/>
      <c r="QJ1" s="2042"/>
      <c r="QK1" s="2042"/>
      <c r="QL1" s="2042"/>
      <c r="QM1" s="2042"/>
      <c r="QN1" s="2042"/>
      <c r="QO1" s="2042"/>
      <c r="QP1" s="2042"/>
      <c r="QQ1" s="2042"/>
      <c r="QR1" s="2042"/>
      <c r="QS1" s="2042"/>
      <c r="QT1" s="2042"/>
      <c r="QU1" s="2042"/>
      <c r="QV1" s="2042"/>
      <c r="QW1" s="2042" t="s">
        <v>822</v>
      </c>
      <c r="QX1" s="2042"/>
      <c r="QY1" s="2042"/>
      <c r="QZ1" s="2042"/>
      <c r="RA1" s="2042"/>
      <c r="RB1" s="2042"/>
      <c r="RC1" s="2042"/>
      <c r="RD1" s="2042"/>
      <c r="RE1" s="2042"/>
      <c r="RF1" s="2042"/>
      <c r="RG1" s="2042"/>
      <c r="RH1" s="2042"/>
      <c r="RI1" s="2042"/>
      <c r="RJ1" s="2042"/>
      <c r="RK1" s="2042"/>
      <c r="RL1" s="2042"/>
      <c r="RM1" s="2042" t="s">
        <v>822</v>
      </c>
      <c r="RN1" s="2042"/>
      <c r="RO1" s="2042"/>
      <c r="RP1" s="2042"/>
      <c r="RQ1" s="2042"/>
      <c r="RR1" s="2042"/>
      <c r="RS1" s="2042"/>
      <c r="RT1" s="2042"/>
      <c r="RU1" s="2042"/>
      <c r="RV1" s="2042"/>
      <c r="RW1" s="2042"/>
      <c r="RX1" s="2042"/>
      <c r="RY1" s="2042"/>
      <c r="RZ1" s="2042"/>
      <c r="SA1" s="2042"/>
      <c r="SB1" s="2042"/>
      <c r="SC1" s="2042" t="s">
        <v>822</v>
      </c>
      <c r="SD1" s="2042"/>
      <c r="SE1" s="2042"/>
      <c r="SF1" s="2042"/>
      <c r="SG1" s="2042"/>
      <c r="SH1" s="2042"/>
      <c r="SI1" s="2042"/>
      <c r="SJ1" s="2042"/>
      <c r="SK1" s="2042"/>
      <c r="SL1" s="2042"/>
      <c r="SM1" s="2042"/>
      <c r="SN1" s="2042"/>
      <c r="SO1" s="2042"/>
      <c r="SP1" s="2042"/>
      <c r="SQ1" s="2042"/>
      <c r="SR1" s="2042"/>
      <c r="SS1" s="2042" t="s">
        <v>822</v>
      </c>
      <c r="ST1" s="2042"/>
      <c r="SU1" s="2042"/>
      <c r="SV1" s="2042"/>
      <c r="SW1" s="2042"/>
      <c r="SX1" s="2042"/>
      <c r="SY1" s="2042"/>
      <c r="SZ1" s="2042"/>
      <c r="TA1" s="2042"/>
      <c r="TB1" s="2042"/>
      <c r="TC1" s="2042"/>
      <c r="TD1" s="2042"/>
      <c r="TE1" s="2042"/>
      <c r="TF1" s="2042"/>
      <c r="TG1" s="2042"/>
      <c r="TH1" s="2042"/>
      <c r="TI1" s="2042" t="s">
        <v>822</v>
      </c>
      <c r="TJ1" s="2042"/>
      <c r="TK1" s="2042"/>
      <c r="TL1" s="2042"/>
      <c r="TM1" s="2042"/>
      <c r="TN1" s="2042"/>
      <c r="TO1" s="2042"/>
      <c r="TP1" s="2042"/>
      <c r="TQ1" s="2042"/>
      <c r="TR1" s="2042"/>
      <c r="TS1" s="2042"/>
      <c r="TT1" s="2042"/>
      <c r="TU1" s="2042"/>
      <c r="TV1" s="2042"/>
      <c r="TW1" s="2042"/>
      <c r="TX1" s="2042"/>
      <c r="TY1" s="2042" t="s">
        <v>822</v>
      </c>
      <c r="TZ1" s="2042"/>
      <c r="UA1" s="2042"/>
      <c r="UB1" s="2042"/>
      <c r="UC1" s="2042"/>
      <c r="UD1" s="2042"/>
      <c r="UE1" s="2042"/>
      <c r="UF1" s="2042"/>
      <c r="UG1" s="2042"/>
      <c r="UH1" s="2042"/>
      <c r="UI1" s="2042"/>
      <c r="UJ1" s="2042"/>
      <c r="UK1" s="2042"/>
      <c r="UL1" s="2042"/>
      <c r="UM1" s="2042"/>
      <c r="UN1" s="2042"/>
      <c r="UO1" s="2042" t="s">
        <v>822</v>
      </c>
      <c r="UP1" s="2042"/>
      <c r="UQ1" s="2042"/>
      <c r="UR1" s="2042"/>
      <c r="US1" s="2042"/>
      <c r="UT1" s="2042"/>
      <c r="UU1" s="2042"/>
      <c r="UV1" s="2042"/>
      <c r="UW1" s="2042"/>
      <c r="UX1" s="2042"/>
      <c r="UY1" s="2042"/>
      <c r="UZ1" s="2042"/>
      <c r="VA1" s="2042"/>
      <c r="VB1" s="2042"/>
      <c r="VC1" s="2042"/>
      <c r="VD1" s="2042"/>
      <c r="VE1" s="2042" t="s">
        <v>822</v>
      </c>
      <c r="VF1" s="2042"/>
      <c r="VG1" s="2042"/>
      <c r="VH1" s="2042"/>
      <c r="VI1" s="2042"/>
      <c r="VJ1" s="2042"/>
      <c r="VK1" s="2042"/>
      <c r="VL1" s="2042"/>
      <c r="VM1" s="2042"/>
      <c r="VN1" s="2042"/>
      <c r="VO1" s="2042"/>
      <c r="VP1" s="2042"/>
      <c r="VQ1" s="2042"/>
      <c r="VR1" s="2042"/>
      <c r="VS1" s="2042"/>
      <c r="VT1" s="2042"/>
      <c r="VU1" s="2042" t="s">
        <v>822</v>
      </c>
      <c r="VV1" s="2042"/>
      <c r="VW1" s="2042"/>
      <c r="VX1" s="2042"/>
      <c r="VY1" s="2042"/>
      <c r="VZ1" s="2042"/>
      <c r="WA1" s="2042"/>
      <c r="WB1" s="2042"/>
      <c r="WC1" s="2042"/>
      <c r="WD1" s="2042"/>
      <c r="WE1" s="2042"/>
      <c r="WF1" s="2042"/>
      <c r="WG1" s="2042"/>
      <c r="WH1" s="2042"/>
      <c r="WI1" s="2042"/>
      <c r="WJ1" s="2042"/>
      <c r="WK1" s="2042" t="s">
        <v>822</v>
      </c>
      <c r="WL1" s="2042"/>
      <c r="WM1" s="2042"/>
      <c r="WN1" s="2042"/>
      <c r="WO1" s="2042"/>
      <c r="WP1" s="2042"/>
      <c r="WQ1" s="2042"/>
      <c r="WR1" s="2042"/>
      <c r="WS1" s="2042"/>
      <c r="WT1" s="2042"/>
      <c r="WU1" s="2042"/>
      <c r="WV1" s="2042"/>
      <c r="WW1" s="2042"/>
      <c r="WX1" s="2042"/>
      <c r="WY1" s="2042"/>
      <c r="WZ1" s="2042"/>
      <c r="XA1" s="2042" t="s">
        <v>822</v>
      </c>
      <c r="XB1" s="2042"/>
      <c r="XC1" s="2042"/>
      <c r="XD1" s="2042"/>
      <c r="XE1" s="2042"/>
      <c r="XF1" s="2042"/>
      <c r="XG1" s="2042"/>
      <c r="XH1" s="2042"/>
      <c r="XI1" s="2042"/>
      <c r="XJ1" s="2042"/>
      <c r="XK1" s="2042"/>
      <c r="XL1" s="2042"/>
      <c r="XM1" s="2042"/>
      <c r="XN1" s="2042"/>
      <c r="XO1" s="2042"/>
      <c r="XP1" s="2042"/>
      <c r="XQ1" s="2042" t="s">
        <v>822</v>
      </c>
      <c r="XR1" s="2042"/>
      <c r="XS1" s="2042"/>
      <c r="XT1" s="2042"/>
      <c r="XU1" s="2042"/>
      <c r="XV1" s="2042"/>
      <c r="XW1" s="2042"/>
      <c r="XX1" s="2042"/>
      <c r="XY1" s="2042"/>
      <c r="XZ1" s="2042"/>
      <c r="YA1" s="2042"/>
      <c r="YB1" s="2042"/>
      <c r="YC1" s="2042"/>
      <c r="YD1" s="2042"/>
      <c r="YE1" s="2042"/>
      <c r="YF1" s="2042"/>
      <c r="YG1" s="2042" t="s">
        <v>822</v>
      </c>
      <c r="YH1" s="2042"/>
      <c r="YI1" s="2042"/>
      <c r="YJ1" s="2042"/>
      <c r="YK1" s="2042"/>
      <c r="YL1" s="2042"/>
      <c r="YM1" s="2042"/>
      <c r="YN1" s="2042"/>
      <c r="YO1" s="2042"/>
      <c r="YP1" s="2042"/>
      <c r="YQ1" s="2042"/>
      <c r="YR1" s="2042"/>
      <c r="YS1" s="2042"/>
      <c r="YT1" s="2042"/>
      <c r="YU1" s="2042"/>
      <c r="YV1" s="2042"/>
      <c r="YW1" s="2042" t="s">
        <v>822</v>
      </c>
      <c r="YX1" s="2042"/>
      <c r="YY1" s="2042"/>
      <c r="YZ1" s="2042"/>
      <c r="ZA1" s="2042"/>
      <c r="ZB1" s="2042"/>
      <c r="ZC1" s="2042"/>
      <c r="ZD1" s="2042"/>
      <c r="ZE1" s="2042"/>
      <c r="ZF1" s="2042"/>
      <c r="ZG1" s="2042"/>
      <c r="ZH1" s="2042"/>
      <c r="ZI1" s="2042"/>
      <c r="ZJ1" s="2042"/>
      <c r="ZK1" s="2042"/>
      <c r="ZL1" s="2042"/>
      <c r="ZM1" s="2042" t="s">
        <v>822</v>
      </c>
      <c r="ZN1" s="2042"/>
      <c r="ZO1" s="2042"/>
      <c r="ZP1" s="2042"/>
      <c r="ZQ1" s="2042"/>
      <c r="ZR1" s="2042"/>
      <c r="ZS1" s="2042"/>
      <c r="ZT1" s="2042"/>
      <c r="ZU1" s="2042"/>
      <c r="ZV1" s="2042"/>
      <c r="ZW1" s="2042"/>
      <c r="ZX1" s="2042"/>
      <c r="ZY1" s="2042"/>
      <c r="ZZ1" s="2042"/>
      <c r="AAA1" s="2042"/>
      <c r="AAB1" s="2042"/>
      <c r="AAC1" s="2042" t="s">
        <v>822</v>
      </c>
      <c r="AAD1" s="2042"/>
      <c r="AAE1" s="2042"/>
      <c r="AAF1" s="2042"/>
      <c r="AAG1" s="2042"/>
      <c r="AAH1" s="2042"/>
      <c r="AAI1" s="2042"/>
      <c r="AAJ1" s="2042"/>
      <c r="AAK1" s="2042"/>
      <c r="AAL1" s="2042"/>
      <c r="AAM1" s="2042"/>
      <c r="AAN1" s="2042"/>
      <c r="AAO1" s="2042"/>
      <c r="AAP1" s="2042"/>
      <c r="AAQ1" s="2042"/>
      <c r="AAR1" s="2042"/>
      <c r="AAS1" s="2042" t="s">
        <v>822</v>
      </c>
      <c r="AAT1" s="2042"/>
      <c r="AAU1" s="2042"/>
      <c r="AAV1" s="2042"/>
      <c r="AAW1" s="2042"/>
      <c r="AAX1" s="2042"/>
      <c r="AAY1" s="2042"/>
      <c r="AAZ1" s="2042"/>
      <c r="ABA1" s="2042"/>
      <c r="ABB1" s="2042"/>
      <c r="ABC1" s="2042"/>
      <c r="ABD1" s="2042"/>
      <c r="ABE1" s="2042"/>
      <c r="ABF1" s="2042"/>
      <c r="ABG1" s="2042"/>
      <c r="ABH1" s="2042"/>
      <c r="ABI1" s="2042" t="s">
        <v>822</v>
      </c>
      <c r="ABJ1" s="2042"/>
      <c r="ABK1" s="2042"/>
      <c r="ABL1" s="2042"/>
      <c r="ABM1" s="2042"/>
      <c r="ABN1" s="2042"/>
      <c r="ABO1" s="2042"/>
      <c r="ABP1" s="2042"/>
      <c r="ABQ1" s="2042"/>
      <c r="ABR1" s="2042"/>
      <c r="ABS1" s="2042"/>
      <c r="ABT1" s="2042"/>
      <c r="ABU1" s="2042"/>
      <c r="ABV1" s="2042"/>
      <c r="ABW1" s="2042"/>
      <c r="ABX1" s="2042"/>
      <c r="ABY1" s="2042" t="s">
        <v>822</v>
      </c>
      <c r="ABZ1" s="2042"/>
      <c r="ACA1" s="2042"/>
      <c r="ACB1" s="2042"/>
      <c r="ACC1" s="2042"/>
      <c r="ACD1" s="2042"/>
      <c r="ACE1" s="2042"/>
      <c r="ACF1" s="2042"/>
      <c r="ACG1" s="2042"/>
      <c r="ACH1" s="2042"/>
      <c r="ACI1" s="2042"/>
      <c r="ACJ1" s="2042"/>
      <c r="ACK1" s="2042"/>
      <c r="ACL1" s="2042"/>
      <c r="ACM1" s="2042"/>
      <c r="ACN1" s="2042"/>
      <c r="ACO1" s="2042" t="s">
        <v>822</v>
      </c>
      <c r="ACP1" s="2042"/>
      <c r="ACQ1" s="2042"/>
      <c r="ACR1" s="2042"/>
      <c r="ACS1" s="2042"/>
      <c r="ACT1" s="2042"/>
      <c r="ACU1" s="2042"/>
      <c r="ACV1" s="2042"/>
      <c r="ACW1" s="2042"/>
      <c r="ACX1" s="2042"/>
      <c r="ACY1" s="2042"/>
      <c r="ACZ1" s="2042"/>
      <c r="ADA1" s="2042"/>
      <c r="ADB1" s="2042"/>
      <c r="ADC1" s="2042"/>
      <c r="ADD1" s="2042"/>
      <c r="ADE1" s="2042" t="s">
        <v>822</v>
      </c>
      <c r="ADF1" s="2042"/>
      <c r="ADG1" s="2042"/>
      <c r="ADH1" s="2042"/>
      <c r="ADI1" s="2042"/>
      <c r="ADJ1" s="2042"/>
      <c r="ADK1" s="2042"/>
      <c r="ADL1" s="2042"/>
      <c r="ADM1" s="2042"/>
      <c r="ADN1" s="2042"/>
      <c r="ADO1" s="2042"/>
      <c r="ADP1" s="2042"/>
      <c r="ADQ1" s="2042"/>
      <c r="ADR1" s="2042"/>
      <c r="ADS1" s="2042"/>
      <c r="ADT1" s="2042"/>
      <c r="ADU1" s="2042" t="s">
        <v>822</v>
      </c>
      <c r="ADV1" s="2042"/>
      <c r="ADW1" s="2042"/>
      <c r="ADX1" s="2042"/>
      <c r="ADY1" s="2042"/>
      <c r="ADZ1" s="2042"/>
      <c r="AEA1" s="2042"/>
      <c r="AEB1" s="2042"/>
      <c r="AEC1" s="2042"/>
      <c r="AED1" s="2042"/>
      <c r="AEE1" s="2042"/>
      <c r="AEF1" s="2042"/>
      <c r="AEG1" s="2042"/>
      <c r="AEH1" s="2042"/>
      <c r="AEI1" s="2042"/>
      <c r="AEJ1" s="2042"/>
      <c r="AEK1" s="2042" t="s">
        <v>822</v>
      </c>
      <c r="AEL1" s="2042"/>
      <c r="AEM1" s="2042"/>
      <c r="AEN1" s="2042"/>
      <c r="AEO1" s="2042"/>
      <c r="AEP1" s="2042"/>
      <c r="AEQ1" s="2042"/>
      <c r="AER1" s="2042"/>
      <c r="AES1" s="2042"/>
      <c r="AET1" s="2042"/>
      <c r="AEU1" s="2042"/>
      <c r="AEV1" s="2042"/>
      <c r="AEW1" s="2042"/>
      <c r="AEX1" s="2042"/>
      <c r="AEY1" s="2042"/>
      <c r="AEZ1" s="2042"/>
      <c r="AFA1" s="2042" t="s">
        <v>822</v>
      </c>
      <c r="AFB1" s="2042"/>
      <c r="AFC1" s="2042"/>
      <c r="AFD1" s="2042"/>
      <c r="AFE1" s="2042"/>
      <c r="AFF1" s="2042"/>
      <c r="AFG1" s="2042"/>
      <c r="AFH1" s="2042"/>
      <c r="AFI1" s="2042"/>
      <c r="AFJ1" s="2042"/>
      <c r="AFK1" s="2042"/>
      <c r="AFL1" s="2042"/>
      <c r="AFM1" s="2042"/>
      <c r="AFN1" s="2042"/>
      <c r="AFO1" s="2042"/>
      <c r="AFP1" s="2042"/>
      <c r="AFQ1" s="2042" t="s">
        <v>822</v>
      </c>
      <c r="AFR1" s="2042"/>
      <c r="AFS1" s="2042"/>
      <c r="AFT1" s="2042"/>
      <c r="AFU1" s="2042"/>
      <c r="AFV1" s="2042"/>
      <c r="AFW1" s="2042"/>
      <c r="AFX1" s="2042"/>
      <c r="AFY1" s="2042"/>
      <c r="AFZ1" s="2042"/>
      <c r="AGA1" s="2042"/>
      <c r="AGB1" s="2042"/>
      <c r="AGC1" s="2042"/>
      <c r="AGD1" s="2042"/>
      <c r="AGE1" s="2042"/>
      <c r="AGF1" s="2042"/>
      <c r="AGG1" s="2042" t="s">
        <v>822</v>
      </c>
      <c r="AGH1" s="2042"/>
      <c r="AGI1" s="2042"/>
      <c r="AGJ1" s="2042"/>
      <c r="AGK1" s="2042"/>
      <c r="AGL1" s="2042"/>
      <c r="AGM1" s="2042"/>
      <c r="AGN1" s="2042"/>
      <c r="AGO1" s="2042"/>
      <c r="AGP1" s="2042"/>
      <c r="AGQ1" s="2042"/>
      <c r="AGR1" s="2042"/>
      <c r="AGS1" s="2042"/>
      <c r="AGT1" s="2042"/>
      <c r="AGU1" s="2042"/>
      <c r="AGV1" s="2042"/>
      <c r="AGW1" s="2042" t="s">
        <v>822</v>
      </c>
      <c r="AGX1" s="2042"/>
      <c r="AGY1" s="2042"/>
      <c r="AGZ1" s="2042"/>
      <c r="AHA1" s="2042"/>
      <c r="AHB1" s="2042"/>
      <c r="AHC1" s="2042"/>
      <c r="AHD1" s="2042"/>
      <c r="AHE1" s="2042"/>
      <c r="AHF1" s="2042"/>
      <c r="AHG1" s="2042"/>
      <c r="AHH1" s="2042"/>
      <c r="AHI1" s="2042"/>
      <c r="AHJ1" s="2042"/>
      <c r="AHK1" s="2042"/>
      <c r="AHL1" s="2042"/>
      <c r="AHM1" s="2042" t="s">
        <v>822</v>
      </c>
      <c r="AHN1" s="2042"/>
      <c r="AHO1" s="2042"/>
      <c r="AHP1" s="2042"/>
      <c r="AHQ1" s="2042"/>
      <c r="AHR1" s="2042"/>
      <c r="AHS1" s="2042"/>
      <c r="AHT1" s="2042"/>
      <c r="AHU1" s="2042"/>
      <c r="AHV1" s="2042"/>
      <c r="AHW1" s="2042"/>
      <c r="AHX1" s="2042"/>
      <c r="AHY1" s="2042"/>
      <c r="AHZ1" s="2042"/>
      <c r="AIA1" s="2042"/>
      <c r="AIB1" s="2042"/>
      <c r="AIC1" s="2042" t="s">
        <v>822</v>
      </c>
      <c r="AID1" s="2042"/>
      <c r="AIE1" s="2042"/>
      <c r="AIF1" s="2042"/>
      <c r="AIG1" s="2042"/>
      <c r="AIH1" s="2042"/>
      <c r="AII1" s="2042"/>
      <c r="AIJ1" s="2042"/>
      <c r="AIK1" s="2042"/>
      <c r="AIL1" s="2042"/>
      <c r="AIM1" s="2042"/>
      <c r="AIN1" s="2042"/>
      <c r="AIO1" s="2042"/>
      <c r="AIP1" s="2042"/>
      <c r="AIQ1" s="2042"/>
      <c r="AIR1" s="2042"/>
      <c r="AIS1" s="2042" t="s">
        <v>822</v>
      </c>
      <c r="AIT1" s="2042"/>
      <c r="AIU1" s="2042"/>
      <c r="AIV1" s="2042"/>
      <c r="AIW1" s="2042"/>
      <c r="AIX1" s="2042"/>
      <c r="AIY1" s="2042"/>
      <c r="AIZ1" s="2042"/>
      <c r="AJA1" s="2042"/>
      <c r="AJB1" s="2042"/>
      <c r="AJC1" s="2042"/>
      <c r="AJD1" s="2042"/>
      <c r="AJE1" s="2042"/>
      <c r="AJF1" s="2042"/>
      <c r="AJG1" s="2042"/>
      <c r="AJH1" s="2042"/>
      <c r="AJI1" s="2042" t="s">
        <v>822</v>
      </c>
      <c r="AJJ1" s="2042"/>
      <c r="AJK1" s="2042"/>
      <c r="AJL1" s="2042"/>
      <c r="AJM1" s="2042"/>
      <c r="AJN1" s="2042"/>
      <c r="AJO1" s="2042"/>
      <c r="AJP1" s="2042"/>
      <c r="AJQ1" s="2042"/>
      <c r="AJR1" s="2042"/>
      <c r="AJS1" s="2042"/>
      <c r="AJT1" s="2042"/>
      <c r="AJU1" s="2042"/>
      <c r="AJV1" s="2042"/>
      <c r="AJW1" s="2042"/>
      <c r="AJX1" s="2042"/>
      <c r="AJY1" s="2042" t="s">
        <v>822</v>
      </c>
      <c r="AJZ1" s="2042"/>
      <c r="AKA1" s="2042"/>
      <c r="AKB1" s="2042"/>
      <c r="AKC1" s="2042"/>
      <c r="AKD1" s="2042"/>
      <c r="AKE1" s="2042"/>
      <c r="AKF1" s="2042"/>
      <c r="AKG1" s="2042"/>
      <c r="AKH1" s="2042"/>
      <c r="AKI1" s="2042"/>
      <c r="AKJ1" s="2042"/>
      <c r="AKK1" s="2042"/>
      <c r="AKL1" s="2042"/>
      <c r="AKM1" s="2042"/>
      <c r="AKN1" s="2042"/>
      <c r="AKO1" s="2042" t="s">
        <v>822</v>
      </c>
      <c r="AKP1" s="2042"/>
      <c r="AKQ1" s="2042"/>
      <c r="AKR1" s="2042"/>
      <c r="AKS1" s="2042"/>
      <c r="AKT1" s="2042"/>
      <c r="AKU1" s="2042"/>
      <c r="AKV1" s="2042"/>
      <c r="AKW1" s="2042"/>
      <c r="AKX1" s="2042"/>
      <c r="AKY1" s="2042"/>
      <c r="AKZ1" s="2042"/>
      <c r="ALA1" s="2042"/>
      <c r="ALB1" s="2042"/>
      <c r="ALC1" s="2042"/>
      <c r="ALD1" s="2042"/>
      <c r="ALE1" s="2042" t="s">
        <v>822</v>
      </c>
      <c r="ALF1" s="2042"/>
      <c r="ALG1" s="2042"/>
      <c r="ALH1" s="2042"/>
      <c r="ALI1" s="2042"/>
      <c r="ALJ1" s="2042"/>
      <c r="ALK1" s="2042"/>
      <c r="ALL1" s="2042"/>
      <c r="ALM1" s="2042"/>
      <c r="ALN1" s="2042"/>
      <c r="ALO1" s="2042"/>
      <c r="ALP1" s="2042"/>
      <c r="ALQ1" s="2042"/>
      <c r="ALR1" s="2042"/>
      <c r="ALS1" s="2042"/>
      <c r="ALT1" s="2042"/>
      <c r="ALU1" s="2042" t="s">
        <v>822</v>
      </c>
      <c r="ALV1" s="2042"/>
      <c r="ALW1" s="2042"/>
      <c r="ALX1" s="2042"/>
      <c r="ALY1" s="2042"/>
      <c r="ALZ1" s="2042"/>
      <c r="AMA1" s="2042"/>
      <c r="AMB1" s="2042"/>
      <c r="AMC1" s="2042"/>
      <c r="AMD1" s="2042"/>
      <c r="AME1" s="2042"/>
      <c r="AMF1" s="2042"/>
      <c r="AMG1" s="2042"/>
      <c r="AMH1" s="2042"/>
      <c r="AMI1" s="2042"/>
      <c r="AMJ1" s="2042"/>
      <c r="AMK1" s="2042" t="s">
        <v>822</v>
      </c>
      <c r="AML1" s="2042"/>
      <c r="AMM1" s="2042"/>
      <c r="AMN1" s="2042"/>
      <c r="AMO1" s="2042"/>
      <c r="AMP1" s="2042"/>
      <c r="AMQ1" s="2042"/>
      <c r="AMR1" s="2042"/>
      <c r="AMS1" s="2042"/>
      <c r="AMT1" s="2042"/>
      <c r="AMU1" s="2042"/>
      <c r="AMV1" s="2042"/>
      <c r="AMW1" s="2042"/>
      <c r="AMX1" s="2042"/>
      <c r="AMY1" s="2042"/>
      <c r="AMZ1" s="2042"/>
      <c r="ANA1" s="2042" t="s">
        <v>822</v>
      </c>
      <c r="ANB1" s="2042"/>
      <c r="ANC1" s="2042"/>
      <c r="AND1" s="2042"/>
      <c r="ANE1" s="2042"/>
      <c r="ANF1" s="2042"/>
      <c r="ANG1" s="2042"/>
      <c r="ANH1" s="2042"/>
      <c r="ANI1" s="2042"/>
      <c r="ANJ1" s="2042"/>
      <c r="ANK1" s="2042"/>
      <c r="ANL1" s="2042"/>
      <c r="ANM1" s="2042"/>
      <c r="ANN1" s="2042"/>
      <c r="ANO1" s="2042"/>
      <c r="ANP1" s="2042"/>
      <c r="ANQ1" s="2042" t="s">
        <v>822</v>
      </c>
      <c r="ANR1" s="2042"/>
      <c r="ANS1" s="2042"/>
      <c r="ANT1" s="2042"/>
      <c r="ANU1" s="2042"/>
      <c r="ANV1" s="2042"/>
      <c r="ANW1" s="2042"/>
      <c r="ANX1" s="2042"/>
      <c r="ANY1" s="2042"/>
      <c r="ANZ1" s="2042"/>
      <c r="AOA1" s="2042"/>
      <c r="AOB1" s="2042"/>
      <c r="AOC1" s="2042"/>
      <c r="AOD1" s="2042"/>
      <c r="AOE1" s="2042"/>
      <c r="AOF1" s="2042"/>
      <c r="AOG1" s="2042" t="s">
        <v>822</v>
      </c>
      <c r="AOH1" s="2042"/>
      <c r="AOI1" s="2042"/>
      <c r="AOJ1" s="2042"/>
      <c r="AOK1" s="2042"/>
      <c r="AOL1" s="2042"/>
      <c r="AOM1" s="2042"/>
      <c r="AON1" s="2042"/>
      <c r="AOO1" s="2042"/>
      <c r="AOP1" s="2042"/>
      <c r="AOQ1" s="2042"/>
      <c r="AOR1" s="2042"/>
      <c r="AOS1" s="2042"/>
      <c r="AOT1" s="2042"/>
      <c r="AOU1" s="2042"/>
      <c r="AOV1" s="2042"/>
      <c r="AOW1" s="2042" t="s">
        <v>822</v>
      </c>
      <c r="AOX1" s="2042"/>
      <c r="AOY1" s="2042"/>
      <c r="AOZ1" s="2042"/>
      <c r="APA1" s="2042"/>
      <c r="APB1" s="2042"/>
      <c r="APC1" s="2042"/>
      <c r="APD1" s="2042"/>
      <c r="APE1" s="2042"/>
      <c r="APF1" s="2042"/>
      <c r="APG1" s="2042"/>
      <c r="APH1" s="2042"/>
      <c r="API1" s="2042"/>
      <c r="APJ1" s="2042"/>
      <c r="APK1" s="2042"/>
      <c r="APL1" s="2042"/>
      <c r="APM1" s="2042" t="s">
        <v>822</v>
      </c>
      <c r="APN1" s="2042"/>
      <c r="APO1" s="2042"/>
      <c r="APP1" s="2042"/>
      <c r="APQ1" s="2042"/>
      <c r="APR1" s="2042"/>
      <c r="APS1" s="2042"/>
      <c r="APT1" s="2042"/>
      <c r="APU1" s="2042"/>
      <c r="APV1" s="2042"/>
      <c r="APW1" s="2042"/>
      <c r="APX1" s="2042"/>
      <c r="APY1" s="2042"/>
      <c r="APZ1" s="2042"/>
      <c r="AQA1" s="2042"/>
      <c r="AQB1" s="2042"/>
      <c r="AQC1" s="2042" t="s">
        <v>822</v>
      </c>
      <c r="AQD1" s="2042"/>
      <c r="AQE1" s="2042"/>
      <c r="AQF1" s="2042"/>
      <c r="AQG1" s="2042"/>
      <c r="AQH1" s="2042"/>
      <c r="AQI1" s="2042"/>
      <c r="AQJ1" s="2042"/>
      <c r="AQK1" s="2042"/>
      <c r="AQL1" s="2042"/>
      <c r="AQM1" s="2042"/>
      <c r="AQN1" s="2042"/>
      <c r="AQO1" s="2042"/>
      <c r="AQP1" s="2042"/>
      <c r="AQQ1" s="2042"/>
      <c r="AQR1" s="2042"/>
      <c r="AQS1" s="2042" t="s">
        <v>822</v>
      </c>
      <c r="AQT1" s="2042"/>
      <c r="AQU1" s="2042"/>
      <c r="AQV1" s="2042"/>
      <c r="AQW1" s="2042"/>
      <c r="AQX1" s="2042"/>
      <c r="AQY1" s="2042"/>
      <c r="AQZ1" s="2042"/>
      <c r="ARA1" s="2042"/>
      <c r="ARB1" s="2042"/>
      <c r="ARC1" s="2042"/>
      <c r="ARD1" s="2042"/>
      <c r="ARE1" s="2042"/>
      <c r="ARF1" s="2042"/>
      <c r="ARG1" s="2042"/>
      <c r="ARH1" s="2042"/>
      <c r="ARI1" s="2042" t="s">
        <v>822</v>
      </c>
      <c r="ARJ1" s="2042"/>
      <c r="ARK1" s="2042"/>
      <c r="ARL1" s="2042"/>
      <c r="ARM1" s="2042"/>
      <c r="ARN1" s="2042"/>
      <c r="ARO1" s="2042"/>
      <c r="ARP1" s="2042"/>
      <c r="ARQ1" s="2042"/>
      <c r="ARR1" s="2042"/>
      <c r="ARS1" s="2042"/>
      <c r="ART1" s="2042"/>
      <c r="ARU1" s="2042"/>
      <c r="ARV1" s="2042"/>
      <c r="ARW1" s="2042"/>
      <c r="ARX1" s="2042"/>
      <c r="ARY1" s="2042" t="s">
        <v>822</v>
      </c>
      <c r="ARZ1" s="2042"/>
      <c r="ASA1" s="2042"/>
      <c r="ASB1" s="2042"/>
      <c r="ASC1" s="2042"/>
      <c r="ASD1" s="2042"/>
      <c r="ASE1" s="2042"/>
      <c r="ASF1" s="2042"/>
      <c r="ASG1" s="2042"/>
      <c r="ASH1" s="2042"/>
      <c r="ASI1" s="2042"/>
      <c r="ASJ1" s="2042"/>
      <c r="ASK1" s="2042"/>
      <c r="ASL1" s="2042"/>
      <c r="ASM1" s="2042"/>
      <c r="ASN1" s="2042"/>
      <c r="ASO1" s="2042" t="s">
        <v>822</v>
      </c>
      <c r="ASP1" s="2042"/>
      <c r="ASQ1" s="2042"/>
      <c r="ASR1" s="2042"/>
      <c r="ASS1" s="2042"/>
      <c r="AST1" s="2042"/>
      <c r="ASU1" s="2042"/>
      <c r="ASV1" s="2042"/>
      <c r="ASW1" s="2042"/>
      <c r="ASX1" s="2042"/>
      <c r="ASY1" s="2042"/>
      <c r="ASZ1" s="2042"/>
      <c r="ATA1" s="2042"/>
      <c r="ATB1" s="2042"/>
      <c r="ATC1" s="2042"/>
      <c r="ATD1" s="2042"/>
      <c r="ATE1" s="2042" t="s">
        <v>822</v>
      </c>
      <c r="ATF1" s="2042"/>
      <c r="ATG1" s="2042"/>
      <c r="ATH1" s="2042"/>
      <c r="ATI1" s="2042"/>
      <c r="ATJ1" s="2042"/>
      <c r="ATK1" s="2042"/>
      <c r="ATL1" s="2042"/>
      <c r="ATM1" s="2042"/>
      <c r="ATN1" s="2042"/>
      <c r="ATO1" s="2042"/>
      <c r="ATP1" s="2042"/>
      <c r="ATQ1" s="2042"/>
      <c r="ATR1" s="2042"/>
      <c r="ATS1" s="2042"/>
      <c r="ATT1" s="2042"/>
      <c r="ATU1" s="2042" t="s">
        <v>822</v>
      </c>
      <c r="ATV1" s="2042"/>
      <c r="ATW1" s="2042"/>
      <c r="ATX1" s="2042"/>
      <c r="ATY1" s="2042"/>
      <c r="ATZ1" s="2042"/>
      <c r="AUA1" s="2042"/>
      <c r="AUB1" s="2042"/>
      <c r="AUC1" s="2042"/>
      <c r="AUD1" s="2042"/>
      <c r="AUE1" s="2042"/>
      <c r="AUF1" s="2042"/>
      <c r="AUG1" s="2042"/>
      <c r="AUH1" s="2042"/>
      <c r="AUI1" s="2042"/>
      <c r="AUJ1" s="2042"/>
      <c r="AUK1" s="2042" t="s">
        <v>822</v>
      </c>
      <c r="AUL1" s="2042"/>
      <c r="AUM1" s="2042"/>
      <c r="AUN1" s="2042"/>
      <c r="AUO1" s="2042"/>
      <c r="AUP1" s="2042"/>
      <c r="AUQ1" s="2042"/>
      <c r="AUR1" s="2042"/>
      <c r="AUS1" s="2042"/>
      <c r="AUT1" s="2042"/>
      <c r="AUU1" s="2042"/>
      <c r="AUV1" s="2042"/>
      <c r="AUW1" s="2042"/>
      <c r="AUX1" s="2042"/>
      <c r="AUY1" s="2042"/>
      <c r="AUZ1" s="2042"/>
      <c r="AVA1" s="2042" t="s">
        <v>822</v>
      </c>
      <c r="AVB1" s="2042"/>
      <c r="AVC1" s="2042"/>
      <c r="AVD1" s="2042"/>
      <c r="AVE1" s="2042"/>
      <c r="AVF1" s="2042"/>
      <c r="AVG1" s="2042"/>
      <c r="AVH1" s="2042"/>
      <c r="AVI1" s="2042"/>
      <c r="AVJ1" s="2042"/>
      <c r="AVK1" s="2042"/>
      <c r="AVL1" s="2042"/>
      <c r="AVM1" s="2042"/>
      <c r="AVN1" s="2042"/>
      <c r="AVO1" s="2042"/>
      <c r="AVP1" s="2042"/>
      <c r="AVQ1" s="2042" t="s">
        <v>822</v>
      </c>
      <c r="AVR1" s="2042"/>
      <c r="AVS1" s="2042"/>
      <c r="AVT1" s="2042"/>
      <c r="AVU1" s="2042"/>
      <c r="AVV1" s="2042"/>
      <c r="AVW1" s="2042"/>
      <c r="AVX1" s="2042"/>
      <c r="AVY1" s="2042"/>
      <c r="AVZ1" s="2042"/>
      <c r="AWA1" s="2042"/>
      <c r="AWB1" s="2042"/>
      <c r="AWC1" s="2042"/>
      <c r="AWD1" s="2042"/>
      <c r="AWE1" s="2042"/>
      <c r="AWF1" s="2042"/>
      <c r="AWG1" s="2042" t="s">
        <v>822</v>
      </c>
      <c r="AWH1" s="2042"/>
      <c r="AWI1" s="2042"/>
      <c r="AWJ1" s="2042"/>
      <c r="AWK1" s="2042"/>
      <c r="AWL1" s="2042"/>
      <c r="AWM1" s="2042"/>
      <c r="AWN1" s="2042"/>
      <c r="AWO1" s="2042"/>
      <c r="AWP1" s="2042"/>
      <c r="AWQ1" s="2042"/>
      <c r="AWR1" s="2042"/>
      <c r="AWS1" s="2042"/>
      <c r="AWT1" s="2042"/>
      <c r="AWU1" s="2042"/>
      <c r="AWV1" s="2042"/>
      <c r="AWW1" s="2042" t="s">
        <v>822</v>
      </c>
      <c r="AWX1" s="2042"/>
      <c r="AWY1" s="2042"/>
      <c r="AWZ1" s="2042"/>
      <c r="AXA1" s="2042"/>
      <c r="AXB1" s="2042"/>
      <c r="AXC1" s="2042"/>
      <c r="AXD1" s="2042"/>
      <c r="AXE1" s="2042"/>
      <c r="AXF1" s="2042"/>
      <c r="AXG1" s="2042"/>
      <c r="AXH1" s="2042"/>
      <c r="AXI1" s="2042"/>
      <c r="AXJ1" s="2042"/>
      <c r="AXK1" s="2042"/>
      <c r="AXL1" s="2042"/>
      <c r="AXM1" s="2042" t="s">
        <v>822</v>
      </c>
      <c r="AXN1" s="2042"/>
      <c r="AXO1" s="2042"/>
      <c r="AXP1" s="2042"/>
      <c r="AXQ1" s="2042"/>
      <c r="AXR1" s="2042"/>
      <c r="AXS1" s="2042"/>
      <c r="AXT1" s="2042"/>
      <c r="AXU1" s="2042"/>
      <c r="AXV1" s="2042"/>
      <c r="AXW1" s="2042"/>
      <c r="AXX1" s="2042"/>
      <c r="AXY1" s="2042"/>
      <c r="AXZ1" s="2042"/>
      <c r="AYA1" s="2042"/>
      <c r="AYB1" s="2042"/>
      <c r="AYC1" s="2042" t="s">
        <v>822</v>
      </c>
      <c r="AYD1" s="2042"/>
      <c r="AYE1" s="2042"/>
      <c r="AYF1" s="2042"/>
      <c r="AYG1" s="2042"/>
      <c r="AYH1" s="2042"/>
      <c r="AYI1" s="2042"/>
      <c r="AYJ1" s="2042"/>
      <c r="AYK1" s="2042"/>
      <c r="AYL1" s="2042"/>
      <c r="AYM1" s="2042"/>
      <c r="AYN1" s="2042"/>
      <c r="AYO1" s="2042"/>
      <c r="AYP1" s="2042"/>
      <c r="AYQ1" s="2042"/>
      <c r="AYR1" s="2042"/>
      <c r="AYS1" s="2042" t="s">
        <v>822</v>
      </c>
      <c r="AYT1" s="2042"/>
      <c r="AYU1" s="2042"/>
      <c r="AYV1" s="2042"/>
      <c r="AYW1" s="2042"/>
      <c r="AYX1" s="2042"/>
      <c r="AYY1" s="2042"/>
      <c r="AYZ1" s="2042"/>
      <c r="AZA1" s="2042"/>
      <c r="AZB1" s="2042"/>
      <c r="AZC1" s="2042"/>
      <c r="AZD1" s="2042"/>
      <c r="AZE1" s="2042"/>
      <c r="AZF1" s="2042"/>
      <c r="AZG1" s="2042"/>
      <c r="AZH1" s="2042"/>
      <c r="AZI1" s="2042" t="s">
        <v>822</v>
      </c>
      <c r="AZJ1" s="2042"/>
      <c r="AZK1" s="2042"/>
      <c r="AZL1" s="2042"/>
      <c r="AZM1" s="2042"/>
      <c r="AZN1" s="2042"/>
      <c r="AZO1" s="2042"/>
      <c r="AZP1" s="2042"/>
      <c r="AZQ1" s="2042"/>
      <c r="AZR1" s="2042"/>
      <c r="AZS1" s="2042"/>
      <c r="AZT1" s="2042"/>
      <c r="AZU1" s="2042"/>
      <c r="AZV1" s="2042"/>
      <c r="AZW1" s="2042"/>
      <c r="AZX1" s="2042"/>
      <c r="AZY1" s="2042" t="s">
        <v>822</v>
      </c>
      <c r="AZZ1" s="2042"/>
      <c r="BAA1" s="2042"/>
      <c r="BAB1" s="2042"/>
      <c r="BAC1" s="2042"/>
      <c r="BAD1" s="2042"/>
      <c r="BAE1" s="2042"/>
      <c r="BAF1" s="2042"/>
      <c r="BAG1" s="2042"/>
      <c r="BAH1" s="2042"/>
      <c r="BAI1" s="2042"/>
      <c r="BAJ1" s="2042"/>
      <c r="BAK1" s="2042"/>
      <c r="BAL1" s="2042"/>
      <c r="BAM1" s="2042"/>
      <c r="BAN1" s="2042"/>
      <c r="BAO1" s="2042" t="s">
        <v>822</v>
      </c>
      <c r="BAP1" s="2042"/>
      <c r="BAQ1" s="2042"/>
      <c r="BAR1" s="2042"/>
      <c r="BAS1" s="2042"/>
      <c r="BAT1" s="2042"/>
      <c r="BAU1" s="2042"/>
      <c r="BAV1" s="2042"/>
      <c r="BAW1" s="2042"/>
      <c r="BAX1" s="2042"/>
      <c r="BAY1" s="2042"/>
      <c r="BAZ1" s="2042"/>
      <c r="BBA1" s="2042"/>
      <c r="BBB1" s="2042"/>
      <c r="BBC1" s="2042"/>
      <c r="BBD1" s="2042"/>
      <c r="BBE1" s="2042" t="s">
        <v>822</v>
      </c>
      <c r="BBF1" s="2042"/>
      <c r="BBG1" s="2042"/>
      <c r="BBH1" s="2042"/>
      <c r="BBI1" s="2042"/>
      <c r="BBJ1" s="2042"/>
      <c r="BBK1" s="2042"/>
      <c r="BBL1" s="2042"/>
      <c r="BBM1" s="2042"/>
      <c r="BBN1" s="2042"/>
      <c r="BBO1" s="2042"/>
      <c r="BBP1" s="2042"/>
      <c r="BBQ1" s="2042"/>
      <c r="BBR1" s="2042"/>
      <c r="BBS1" s="2042"/>
      <c r="BBT1" s="2042"/>
      <c r="BBU1" s="2042" t="s">
        <v>822</v>
      </c>
      <c r="BBV1" s="2042"/>
      <c r="BBW1" s="2042"/>
      <c r="BBX1" s="2042"/>
      <c r="BBY1" s="2042"/>
      <c r="BBZ1" s="2042"/>
      <c r="BCA1" s="2042"/>
      <c r="BCB1" s="2042"/>
      <c r="BCC1" s="2042"/>
      <c r="BCD1" s="2042"/>
      <c r="BCE1" s="2042"/>
      <c r="BCF1" s="2042"/>
      <c r="BCG1" s="2042"/>
      <c r="BCH1" s="2042"/>
      <c r="BCI1" s="2042"/>
      <c r="BCJ1" s="2042"/>
      <c r="BCK1" s="2042" t="s">
        <v>822</v>
      </c>
      <c r="BCL1" s="2042"/>
      <c r="BCM1" s="2042"/>
      <c r="BCN1" s="2042"/>
      <c r="BCO1" s="2042"/>
      <c r="BCP1" s="2042"/>
      <c r="BCQ1" s="2042"/>
      <c r="BCR1" s="2042"/>
      <c r="BCS1" s="2042"/>
      <c r="BCT1" s="2042"/>
      <c r="BCU1" s="2042"/>
      <c r="BCV1" s="2042"/>
      <c r="BCW1" s="2042"/>
      <c r="BCX1" s="2042"/>
      <c r="BCY1" s="2042"/>
      <c r="BCZ1" s="2042"/>
      <c r="BDA1" s="2042" t="s">
        <v>822</v>
      </c>
      <c r="BDB1" s="2042"/>
      <c r="BDC1" s="2042"/>
      <c r="BDD1" s="2042"/>
      <c r="BDE1" s="2042"/>
      <c r="BDF1" s="2042"/>
      <c r="BDG1" s="2042"/>
      <c r="BDH1" s="2042"/>
      <c r="BDI1" s="2042"/>
      <c r="BDJ1" s="2042"/>
      <c r="BDK1" s="2042"/>
      <c r="BDL1" s="2042"/>
      <c r="BDM1" s="2042"/>
      <c r="BDN1" s="2042"/>
      <c r="BDO1" s="2042"/>
      <c r="BDP1" s="2042"/>
      <c r="BDQ1" s="2042" t="s">
        <v>822</v>
      </c>
      <c r="BDR1" s="2042"/>
      <c r="BDS1" s="2042"/>
      <c r="BDT1" s="2042"/>
      <c r="BDU1" s="2042"/>
      <c r="BDV1" s="2042"/>
      <c r="BDW1" s="2042"/>
      <c r="BDX1" s="2042"/>
      <c r="BDY1" s="2042"/>
      <c r="BDZ1" s="2042"/>
      <c r="BEA1" s="2042"/>
      <c r="BEB1" s="2042"/>
      <c r="BEC1" s="2042"/>
      <c r="BED1" s="2042"/>
      <c r="BEE1" s="2042"/>
      <c r="BEF1" s="2042"/>
      <c r="BEG1" s="2042" t="s">
        <v>822</v>
      </c>
      <c r="BEH1" s="2042"/>
      <c r="BEI1" s="2042"/>
      <c r="BEJ1" s="2042"/>
      <c r="BEK1" s="2042"/>
      <c r="BEL1" s="2042"/>
      <c r="BEM1" s="2042"/>
      <c r="BEN1" s="2042"/>
      <c r="BEO1" s="2042"/>
      <c r="BEP1" s="2042"/>
      <c r="BEQ1" s="2042"/>
      <c r="BER1" s="2042"/>
      <c r="BES1" s="2042"/>
      <c r="BET1" s="2042"/>
      <c r="BEU1" s="2042"/>
      <c r="BEV1" s="2042"/>
      <c r="BEW1" s="2042" t="s">
        <v>822</v>
      </c>
      <c r="BEX1" s="2042"/>
      <c r="BEY1" s="2042"/>
      <c r="BEZ1" s="2042"/>
      <c r="BFA1" s="2042"/>
      <c r="BFB1" s="2042"/>
      <c r="BFC1" s="2042"/>
      <c r="BFD1" s="2042"/>
      <c r="BFE1" s="2042"/>
      <c r="BFF1" s="2042"/>
      <c r="BFG1" s="2042"/>
      <c r="BFH1" s="2042"/>
      <c r="BFI1" s="2042"/>
      <c r="BFJ1" s="2042"/>
      <c r="BFK1" s="2042"/>
      <c r="BFL1" s="2042"/>
      <c r="BFM1" s="2042" t="s">
        <v>822</v>
      </c>
      <c r="BFN1" s="2042"/>
      <c r="BFO1" s="2042"/>
      <c r="BFP1" s="2042"/>
      <c r="BFQ1" s="2042"/>
      <c r="BFR1" s="2042"/>
      <c r="BFS1" s="2042"/>
      <c r="BFT1" s="2042"/>
      <c r="BFU1" s="2042"/>
      <c r="BFV1" s="2042"/>
      <c r="BFW1" s="2042"/>
      <c r="BFX1" s="2042"/>
      <c r="BFY1" s="2042"/>
      <c r="BFZ1" s="2042"/>
      <c r="BGA1" s="2042"/>
      <c r="BGB1" s="2042"/>
      <c r="BGC1" s="2042" t="s">
        <v>822</v>
      </c>
      <c r="BGD1" s="2042"/>
      <c r="BGE1" s="2042"/>
      <c r="BGF1" s="2042"/>
      <c r="BGG1" s="2042"/>
      <c r="BGH1" s="2042"/>
      <c r="BGI1" s="2042"/>
      <c r="BGJ1" s="2042"/>
      <c r="BGK1" s="2042"/>
      <c r="BGL1" s="2042"/>
      <c r="BGM1" s="2042"/>
      <c r="BGN1" s="2042"/>
      <c r="BGO1" s="2042"/>
      <c r="BGP1" s="2042"/>
      <c r="BGQ1" s="2042"/>
      <c r="BGR1" s="2042"/>
      <c r="BGS1" s="2042" t="s">
        <v>822</v>
      </c>
      <c r="BGT1" s="2042"/>
      <c r="BGU1" s="2042"/>
      <c r="BGV1" s="2042"/>
      <c r="BGW1" s="2042"/>
      <c r="BGX1" s="2042"/>
      <c r="BGY1" s="2042"/>
      <c r="BGZ1" s="2042"/>
      <c r="BHA1" s="2042"/>
      <c r="BHB1" s="2042"/>
      <c r="BHC1" s="2042"/>
      <c r="BHD1" s="2042"/>
      <c r="BHE1" s="2042"/>
      <c r="BHF1" s="2042"/>
      <c r="BHG1" s="2042"/>
      <c r="BHH1" s="2042"/>
      <c r="BHI1" s="2042" t="s">
        <v>822</v>
      </c>
      <c r="BHJ1" s="2042"/>
      <c r="BHK1" s="2042"/>
      <c r="BHL1" s="2042"/>
      <c r="BHM1" s="2042"/>
      <c r="BHN1" s="2042"/>
      <c r="BHO1" s="2042"/>
      <c r="BHP1" s="2042"/>
      <c r="BHQ1" s="2042"/>
      <c r="BHR1" s="2042"/>
      <c r="BHS1" s="2042"/>
      <c r="BHT1" s="2042"/>
      <c r="BHU1" s="2042"/>
      <c r="BHV1" s="2042"/>
      <c r="BHW1" s="2042"/>
      <c r="BHX1" s="2042"/>
      <c r="BHY1" s="2042" t="s">
        <v>822</v>
      </c>
      <c r="BHZ1" s="2042"/>
      <c r="BIA1" s="2042"/>
      <c r="BIB1" s="2042"/>
      <c r="BIC1" s="2042"/>
      <c r="BID1" s="2042"/>
      <c r="BIE1" s="2042"/>
      <c r="BIF1" s="2042"/>
      <c r="BIG1" s="2042"/>
      <c r="BIH1" s="2042"/>
      <c r="BII1" s="2042"/>
      <c r="BIJ1" s="2042"/>
      <c r="BIK1" s="2042"/>
      <c r="BIL1" s="2042"/>
      <c r="BIM1" s="2042"/>
      <c r="BIN1" s="2042"/>
      <c r="BIO1" s="2042" t="s">
        <v>822</v>
      </c>
      <c r="BIP1" s="2042"/>
      <c r="BIQ1" s="2042"/>
      <c r="BIR1" s="2042"/>
      <c r="BIS1" s="2042"/>
      <c r="BIT1" s="2042"/>
      <c r="BIU1" s="2042"/>
      <c r="BIV1" s="2042"/>
      <c r="BIW1" s="2042"/>
      <c r="BIX1" s="2042"/>
      <c r="BIY1" s="2042"/>
      <c r="BIZ1" s="2042"/>
      <c r="BJA1" s="2042"/>
      <c r="BJB1" s="2042"/>
      <c r="BJC1" s="2042"/>
      <c r="BJD1" s="2042"/>
      <c r="BJE1" s="2042" t="s">
        <v>822</v>
      </c>
      <c r="BJF1" s="2042"/>
      <c r="BJG1" s="2042"/>
      <c r="BJH1" s="2042"/>
      <c r="BJI1" s="2042"/>
      <c r="BJJ1" s="2042"/>
      <c r="BJK1" s="2042"/>
      <c r="BJL1" s="2042"/>
      <c r="BJM1" s="2042"/>
      <c r="BJN1" s="2042"/>
      <c r="BJO1" s="2042"/>
      <c r="BJP1" s="2042"/>
      <c r="BJQ1" s="2042"/>
      <c r="BJR1" s="2042"/>
      <c r="BJS1" s="2042"/>
      <c r="BJT1" s="2042"/>
      <c r="BJU1" s="2042" t="s">
        <v>822</v>
      </c>
      <c r="BJV1" s="2042"/>
      <c r="BJW1" s="2042"/>
      <c r="BJX1" s="2042"/>
      <c r="BJY1" s="2042"/>
      <c r="BJZ1" s="2042"/>
      <c r="BKA1" s="2042"/>
      <c r="BKB1" s="2042"/>
      <c r="BKC1" s="2042"/>
      <c r="BKD1" s="2042"/>
      <c r="BKE1" s="2042"/>
      <c r="BKF1" s="2042"/>
      <c r="BKG1" s="2042"/>
      <c r="BKH1" s="2042"/>
      <c r="BKI1" s="2042"/>
      <c r="BKJ1" s="2042"/>
      <c r="BKK1" s="2042" t="s">
        <v>822</v>
      </c>
      <c r="BKL1" s="2042"/>
      <c r="BKM1" s="2042"/>
      <c r="BKN1" s="2042"/>
      <c r="BKO1" s="2042"/>
      <c r="BKP1" s="2042"/>
      <c r="BKQ1" s="2042"/>
      <c r="BKR1" s="2042"/>
      <c r="BKS1" s="2042"/>
      <c r="BKT1" s="2042"/>
      <c r="BKU1" s="2042"/>
      <c r="BKV1" s="2042"/>
      <c r="BKW1" s="2042"/>
      <c r="BKX1" s="2042"/>
      <c r="BKY1" s="2042"/>
      <c r="BKZ1" s="2042"/>
      <c r="BLA1" s="2042" t="s">
        <v>822</v>
      </c>
      <c r="BLB1" s="2042"/>
      <c r="BLC1" s="2042"/>
      <c r="BLD1" s="2042"/>
      <c r="BLE1" s="2042"/>
      <c r="BLF1" s="2042"/>
      <c r="BLG1" s="2042"/>
      <c r="BLH1" s="2042"/>
      <c r="BLI1" s="2042"/>
      <c r="BLJ1" s="2042"/>
      <c r="BLK1" s="2042"/>
      <c r="BLL1" s="2042"/>
      <c r="BLM1" s="2042"/>
      <c r="BLN1" s="2042"/>
      <c r="BLO1" s="2042"/>
      <c r="BLP1" s="2042"/>
      <c r="BLQ1" s="2042" t="s">
        <v>822</v>
      </c>
      <c r="BLR1" s="2042"/>
      <c r="BLS1" s="2042"/>
      <c r="BLT1" s="2042"/>
      <c r="BLU1" s="2042"/>
      <c r="BLV1" s="2042"/>
      <c r="BLW1" s="2042"/>
      <c r="BLX1" s="2042"/>
      <c r="BLY1" s="2042"/>
      <c r="BLZ1" s="2042"/>
      <c r="BMA1" s="2042"/>
      <c r="BMB1" s="2042"/>
      <c r="BMC1" s="2042"/>
      <c r="BMD1" s="2042"/>
      <c r="BME1" s="2042"/>
      <c r="BMF1" s="2042"/>
      <c r="BMG1" s="2042" t="s">
        <v>822</v>
      </c>
      <c r="BMH1" s="2042"/>
      <c r="BMI1" s="2042"/>
      <c r="BMJ1" s="2042"/>
      <c r="BMK1" s="2042"/>
      <c r="BML1" s="2042"/>
      <c r="BMM1" s="2042"/>
      <c r="BMN1" s="2042"/>
      <c r="BMO1" s="2042"/>
      <c r="BMP1" s="2042"/>
      <c r="BMQ1" s="2042"/>
      <c r="BMR1" s="2042"/>
      <c r="BMS1" s="2042"/>
      <c r="BMT1" s="2042"/>
      <c r="BMU1" s="2042"/>
      <c r="BMV1" s="2042"/>
      <c r="BMW1" s="2042" t="s">
        <v>822</v>
      </c>
      <c r="BMX1" s="2042"/>
      <c r="BMY1" s="2042"/>
      <c r="BMZ1" s="2042"/>
      <c r="BNA1" s="2042"/>
      <c r="BNB1" s="2042"/>
      <c r="BNC1" s="2042"/>
      <c r="BND1" s="2042"/>
      <c r="BNE1" s="2042"/>
      <c r="BNF1" s="2042"/>
      <c r="BNG1" s="2042"/>
      <c r="BNH1" s="2042"/>
      <c r="BNI1" s="2042"/>
      <c r="BNJ1" s="2042"/>
      <c r="BNK1" s="2042"/>
      <c r="BNL1" s="2042"/>
      <c r="BNM1" s="2042" t="s">
        <v>822</v>
      </c>
      <c r="BNN1" s="2042"/>
      <c r="BNO1" s="2042"/>
      <c r="BNP1" s="2042"/>
      <c r="BNQ1" s="2042"/>
      <c r="BNR1" s="2042"/>
      <c r="BNS1" s="2042"/>
      <c r="BNT1" s="2042"/>
      <c r="BNU1" s="2042"/>
      <c r="BNV1" s="2042"/>
      <c r="BNW1" s="2042"/>
      <c r="BNX1" s="2042"/>
      <c r="BNY1" s="2042"/>
      <c r="BNZ1" s="2042"/>
      <c r="BOA1" s="2042"/>
      <c r="BOB1" s="2042"/>
      <c r="BOC1" s="2042" t="s">
        <v>822</v>
      </c>
      <c r="BOD1" s="2042"/>
      <c r="BOE1" s="2042"/>
      <c r="BOF1" s="2042"/>
      <c r="BOG1" s="2042"/>
      <c r="BOH1" s="2042"/>
      <c r="BOI1" s="2042"/>
      <c r="BOJ1" s="2042"/>
      <c r="BOK1" s="2042"/>
      <c r="BOL1" s="2042"/>
      <c r="BOM1" s="2042"/>
      <c r="BON1" s="2042"/>
      <c r="BOO1" s="2042"/>
      <c r="BOP1" s="2042"/>
      <c r="BOQ1" s="2042"/>
      <c r="BOR1" s="2042"/>
      <c r="BOS1" s="2042" t="s">
        <v>822</v>
      </c>
      <c r="BOT1" s="2042"/>
      <c r="BOU1" s="2042"/>
      <c r="BOV1" s="2042"/>
      <c r="BOW1" s="2042"/>
      <c r="BOX1" s="2042"/>
      <c r="BOY1" s="2042"/>
      <c r="BOZ1" s="2042"/>
      <c r="BPA1" s="2042"/>
      <c r="BPB1" s="2042"/>
      <c r="BPC1" s="2042"/>
      <c r="BPD1" s="2042"/>
      <c r="BPE1" s="2042"/>
      <c r="BPF1" s="2042"/>
      <c r="BPG1" s="2042"/>
      <c r="BPH1" s="2042"/>
      <c r="BPI1" s="2042" t="s">
        <v>822</v>
      </c>
      <c r="BPJ1" s="2042"/>
      <c r="BPK1" s="2042"/>
      <c r="BPL1" s="2042"/>
      <c r="BPM1" s="2042"/>
      <c r="BPN1" s="2042"/>
      <c r="BPO1" s="2042"/>
      <c r="BPP1" s="2042"/>
      <c r="BPQ1" s="2042"/>
      <c r="BPR1" s="2042"/>
      <c r="BPS1" s="2042"/>
      <c r="BPT1" s="2042"/>
      <c r="BPU1" s="2042"/>
      <c r="BPV1" s="2042"/>
      <c r="BPW1" s="2042"/>
      <c r="BPX1" s="2042"/>
      <c r="BPY1" s="2042" t="s">
        <v>822</v>
      </c>
      <c r="BPZ1" s="2042"/>
      <c r="BQA1" s="2042"/>
      <c r="BQB1" s="2042"/>
      <c r="BQC1" s="2042"/>
      <c r="BQD1" s="2042"/>
      <c r="BQE1" s="2042"/>
      <c r="BQF1" s="2042"/>
      <c r="BQG1" s="2042"/>
      <c r="BQH1" s="2042"/>
      <c r="BQI1" s="2042"/>
      <c r="BQJ1" s="2042"/>
      <c r="BQK1" s="2042"/>
      <c r="BQL1" s="2042"/>
      <c r="BQM1" s="2042"/>
      <c r="BQN1" s="2042"/>
      <c r="BQO1" s="2042" t="s">
        <v>822</v>
      </c>
      <c r="BQP1" s="2042"/>
      <c r="BQQ1" s="2042"/>
      <c r="BQR1" s="2042"/>
      <c r="BQS1" s="2042"/>
      <c r="BQT1" s="2042"/>
      <c r="BQU1" s="2042"/>
      <c r="BQV1" s="2042"/>
      <c r="BQW1" s="2042"/>
      <c r="BQX1" s="2042"/>
      <c r="BQY1" s="2042"/>
      <c r="BQZ1" s="2042"/>
      <c r="BRA1" s="2042"/>
      <c r="BRB1" s="2042"/>
      <c r="BRC1" s="2042"/>
      <c r="BRD1" s="2042"/>
      <c r="BRE1" s="2042" t="s">
        <v>822</v>
      </c>
      <c r="BRF1" s="2042"/>
      <c r="BRG1" s="2042"/>
      <c r="BRH1" s="2042"/>
      <c r="BRI1" s="2042"/>
      <c r="BRJ1" s="2042"/>
      <c r="BRK1" s="2042"/>
      <c r="BRL1" s="2042"/>
      <c r="BRM1" s="2042"/>
      <c r="BRN1" s="2042"/>
      <c r="BRO1" s="2042"/>
      <c r="BRP1" s="2042"/>
      <c r="BRQ1" s="2042"/>
      <c r="BRR1" s="2042"/>
      <c r="BRS1" s="2042"/>
      <c r="BRT1" s="2042"/>
      <c r="BRU1" s="2042" t="s">
        <v>822</v>
      </c>
      <c r="BRV1" s="2042"/>
      <c r="BRW1" s="2042"/>
      <c r="BRX1" s="2042"/>
      <c r="BRY1" s="2042"/>
      <c r="BRZ1" s="2042"/>
      <c r="BSA1" s="2042"/>
      <c r="BSB1" s="2042"/>
      <c r="BSC1" s="2042"/>
      <c r="BSD1" s="2042"/>
      <c r="BSE1" s="2042"/>
      <c r="BSF1" s="2042"/>
      <c r="BSG1" s="2042"/>
      <c r="BSH1" s="2042"/>
      <c r="BSI1" s="2042"/>
      <c r="BSJ1" s="2042"/>
      <c r="BSK1" s="2042" t="s">
        <v>822</v>
      </c>
      <c r="BSL1" s="2042"/>
      <c r="BSM1" s="2042"/>
      <c r="BSN1" s="2042"/>
      <c r="BSO1" s="2042"/>
      <c r="BSP1" s="2042"/>
      <c r="BSQ1" s="2042"/>
      <c r="BSR1" s="2042"/>
      <c r="BSS1" s="2042"/>
      <c r="BST1" s="2042"/>
      <c r="BSU1" s="2042"/>
      <c r="BSV1" s="2042"/>
      <c r="BSW1" s="2042"/>
      <c r="BSX1" s="2042"/>
      <c r="BSY1" s="2042"/>
      <c r="BSZ1" s="2042"/>
      <c r="BTA1" s="2042" t="s">
        <v>822</v>
      </c>
      <c r="BTB1" s="2042"/>
      <c r="BTC1" s="2042"/>
      <c r="BTD1" s="2042"/>
      <c r="BTE1" s="2042"/>
      <c r="BTF1" s="2042"/>
      <c r="BTG1" s="2042"/>
      <c r="BTH1" s="2042"/>
      <c r="BTI1" s="2042"/>
      <c r="BTJ1" s="2042"/>
      <c r="BTK1" s="2042"/>
      <c r="BTL1" s="2042"/>
      <c r="BTM1" s="2042"/>
      <c r="BTN1" s="2042"/>
      <c r="BTO1" s="2042"/>
      <c r="BTP1" s="2042"/>
      <c r="BTQ1" s="2042" t="s">
        <v>822</v>
      </c>
      <c r="BTR1" s="2042"/>
      <c r="BTS1" s="2042"/>
      <c r="BTT1" s="2042"/>
      <c r="BTU1" s="2042"/>
      <c r="BTV1" s="2042"/>
      <c r="BTW1" s="2042"/>
      <c r="BTX1" s="2042"/>
      <c r="BTY1" s="2042"/>
      <c r="BTZ1" s="2042"/>
      <c r="BUA1" s="2042"/>
      <c r="BUB1" s="2042"/>
      <c r="BUC1" s="2042"/>
      <c r="BUD1" s="2042"/>
      <c r="BUE1" s="2042"/>
      <c r="BUF1" s="2042"/>
      <c r="BUG1" s="2042" t="s">
        <v>822</v>
      </c>
      <c r="BUH1" s="2042"/>
      <c r="BUI1" s="2042"/>
      <c r="BUJ1" s="2042"/>
      <c r="BUK1" s="2042"/>
      <c r="BUL1" s="2042"/>
      <c r="BUM1" s="2042"/>
      <c r="BUN1" s="2042"/>
      <c r="BUO1" s="2042"/>
      <c r="BUP1" s="2042"/>
      <c r="BUQ1" s="2042"/>
      <c r="BUR1" s="2042"/>
      <c r="BUS1" s="2042"/>
      <c r="BUT1" s="2042"/>
      <c r="BUU1" s="2042"/>
      <c r="BUV1" s="2042"/>
      <c r="BUW1" s="2042" t="s">
        <v>822</v>
      </c>
      <c r="BUX1" s="2042"/>
      <c r="BUY1" s="2042"/>
      <c r="BUZ1" s="2042"/>
      <c r="BVA1" s="2042"/>
      <c r="BVB1" s="2042"/>
      <c r="BVC1" s="2042"/>
      <c r="BVD1" s="2042"/>
      <c r="BVE1" s="2042"/>
      <c r="BVF1" s="2042"/>
      <c r="BVG1" s="2042"/>
      <c r="BVH1" s="2042"/>
      <c r="BVI1" s="2042"/>
      <c r="BVJ1" s="2042"/>
      <c r="BVK1" s="2042"/>
      <c r="BVL1" s="2042"/>
      <c r="BVM1" s="2042" t="s">
        <v>822</v>
      </c>
      <c r="BVN1" s="2042"/>
      <c r="BVO1" s="2042"/>
      <c r="BVP1" s="2042"/>
      <c r="BVQ1" s="2042"/>
      <c r="BVR1" s="2042"/>
      <c r="BVS1" s="2042"/>
      <c r="BVT1" s="2042"/>
      <c r="BVU1" s="2042"/>
      <c r="BVV1" s="2042"/>
      <c r="BVW1" s="2042"/>
      <c r="BVX1" s="2042"/>
      <c r="BVY1" s="2042"/>
      <c r="BVZ1" s="2042"/>
      <c r="BWA1" s="2042"/>
      <c r="BWB1" s="2042"/>
      <c r="BWC1" s="2042" t="s">
        <v>822</v>
      </c>
      <c r="BWD1" s="2042"/>
      <c r="BWE1" s="2042"/>
      <c r="BWF1" s="2042"/>
      <c r="BWG1" s="2042"/>
      <c r="BWH1" s="2042"/>
      <c r="BWI1" s="2042"/>
      <c r="BWJ1" s="2042"/>
      <c r="BWK1" s="2042"/>
      <c r="BWL1" s="2042"/>
      <c r="BWM1" s="2042"/>
      <c r="BWN1" s="2042"/>
      <c r="BWO1" s="2042"/>
      <c r="BWP1" s="2042"/>
      <c r="BWQ1" s="2042"/>
      <c r="BWR1" s="2042"/>
      <c r="BWS1" s="2042" t="s">
        <v>822</v>
      </c>
      <c r="BWT1" s="2042"/>
      <c r="BWU1" s="2042"/>
      <c r="BWV1" s="2042"/>
      <c r="BWW1" s="2042"/>
      <c r="BWX1" s="2042"/>
      <c r="BWY1" s="2042"/>
      <c r="BWZ1" s="2042"/>
      <c r="BXA1" s="2042"/>
      <c r="BXB1" s="2042"/>
      <c r="BXC1" s="2042"/>
      <c r="BXD1" s="2042"/>
      <c r="BXE1" s="2042"/>
      <c r="BXF1" s="2042"/>
      <c r="BXG1" s="2042"/>
      <c r="BXH1" s="2042"/>
      <c r="BXI1" s="2042" t="s">
        <v>822</v>
      </c>
      <c r="BXJ1" s="2042"/>
      <c r="BXK1" s="2042"/>
      <c r="BXL1" s="2042"/>
      <c r="BXM1" s="2042"/>
      <c r="BXN1" s="2042"/>
      <c r="BXO1" s="2042"/>
      <c r="BXP1" s="2042"/>
      <c r="BXQ1" s="2042"/>
      <c r="BXR1" s="2042"/>
      <c r="BXS1" s="2042"/>
      <c r="BXT1" s="2042"/>
      <c r="BXU1" s="2042"/>
      <c r="BXV1" s="2042"/>
      <c r="BXW1" s="2042"/>
      <c r="BXX1" s="2042"/>
      <c r="BXY1" s="2042" t="s">
        <v>822</v>
      </c>
      <c r="BXZ1" s="2042"/>
      <c r="BYA1" s="2042"/>
      <c r="BYB1" s="2042"/>
      <c r="BYC1" s="2042"/>
      <c r="BYD1" s="2042"/>
      <c r="BYE1" s="2042"/>
      <c r="BYF1" s="2042"/>
      <c r="BYG1" s="2042"/>
      <c r="BYH1" s="2042"/>
      <c r="BYI1" s="2042"/>
      <c r="BYJ1" s="2042"/>
      <c r="BYK1" s="2042"/>
      <c r="BYL1" s="2042"/>
      <c r="BYM1" s="2042"/>
      <c r="BYN1" s="2042"/>
      <c r="BYO1" s="2042" t="s">
        <v>822</v>
      </c>
      <c r="BYP1" s="2042"/>
      <c r="BYQ1" s="2042"/>
      <c r="BYR1" s="2042"/>
      <c r="BYS1" s="2042"/>
      <c r="BYT1" s="2042"/>
      <c r="BYU1" s="2042"/>
      <c r="BYV1" s="2042"/>
      <c r="BYW1" s="2042"/>
      <c r="BYX1" s="2042"/>
      <c r="BYY1" s="2042"/>
      <c r="BYZ1" s="2042"/>
      <c r="BZA1" s="2042"/>
      <c r="BZB1" s="2042"/>
      <c r="BZC1" s="2042"/>
      <c r="BZD1" s="2042"/>
      <c r="BZE1" s="2042" t="s">
        <v>822</v>
      </c>
      <c r="BZF1" s="2042"/>
      <c r="BZG1" s="2042"/>
      <c r="BZH1" s="2042"/>
      <c r="BZI1" s="2042"/>
      <c r="BZJ1" s="2042"/>
      <c r="BZK1" s="2042"/>
      <c r="BZL1" s="2042"/>
      <c r="BZM1" s="2042"/>
      <c r="BZN1" s="2042"/>
      <c r="BZO1" s="2042"/>
      <c r="BZP1" s="2042"/>
      <c r="BZQ1" s="2042"/>
      <c r="BZR1" s="2042"/>
      <c r="BZS1" s="2042"/>
      <c r="BZT1" s="2042"/>
      <c r="BZU1" s="2042" t="s">
        <v>822</v>
      </c>
      <c r="BZV1" s="2042"/>
      <c r="BZW1" s="2042"/>
      <c r="BZX1" s="2042"/>
      <c r="BZY1" s="2042"/>
      <c r="BZZ1" s="2042"/>
      <c r="CAA1" s="2042"/>
      <c r="CAB1" s="2042"/>
      <c r="CAC1" s="2042"/>
      <c r="CAD1" s="2042"/>
      <c r="CAE1" s="2042"/>
      <c r="CAF1" s="2042"/>
      <c r="CAG1" s="2042"/>
      <c r="CAH1" s="2042"/>
      <c r="CAI1" s="2042"/>
      <c r="CAJ1" s="2042"/>
      <c r="CAK1" s="2042" t="s">
        <v>822</v>
      </c>
      <c r="CAL1" s="2042"/>
      <c r="CAM1" s="2042"/>
      <c r="CAN1" s="2042"/>
      <c r="CAO1" s="2042"/>
      <c r="CAP1" s="2042"/>
      <c r="CAQ1" s="2042"/>
      <c r="CAR1" s="2042"/>
      <c r="CAS1" s="2042"/>
      <c r="CAT1" s="2042"/>
      <c r="CAU1" s="2042"/>
      <c r="CAV1" s="2042"/>
      <c r="CAW1" s="2042"/>
      <c r="CAX1" s="2042"/>
      <c r="CAY1" s="2042"/>
      <c r="CAZ1" s="2042"/>
      <c r="CBA1" s="2042" t="s">
        <v>822</v>
      </c>
      <c r="CBB1" s="2042"/>
      <c r="CBC1" s="2042"/>
      <c r="CBD1" s="2042"/>
      <c r="CBE1" s="2042"/>
      <c r="CBF1" s="2042"/>
      <c r="CBG1" s="2042"/>
      <c r="CBH1" s="2042"/>
      <c r="CBI1" s="2042"/>
      <c r="CBJ1" s="2042"/>
      <c r="CBK1" s="2042"/>
      <c r="CBL1" s="2042"/>
      <c r="CBM1" s="2042"/>
      <c r="CBN1" s="2042"/>
      <c r="CBO1" s="2042"/>
      <c r="CBP1" s="2042"/>
      <c r="CBQ1" s="2042" t="s">
        <v>822</v>
      </c>
      <c r="CBR1" s="2042"/>
      <c r="CBS1" s="2042"/>
      <c r="CBT1" s="2042"/>
      <c r="CBU1" s="2042"/>
      <c r="CBV1" s="2042"/>
      <c r="CBW1" s="2042"/>
      <c r="CBX1" s="2042"/>
      <c r="CBY1" s="2042"/>
      <c r="CBZ1" s="2042"/>
      <c r="CCA1" s="2042"/>
      <c r="CCB1" s="2042"/>
      <c r="CCC1" s="2042"/>
      <c r="CCD1" s="2042"/>
      <c r="CCE1" s="2042"/>
      <c r="CCF1" s="2042"/>
      <c r="CCG1" s="2042" t="s">
        <v>822</v>
      </c>
      <c r="CCH1" s="2042"/>
      <c r="CCI1" s="2042"/>
      <c r="CCJ1" s="2042"/>
      <c r="CCK1" s="2042"/>
      <c r="CCL1" s="2042"/>
      <c r="CCM1" s="2042"/>
      <c r="CCN1" s="2042"/>
      <c r="CCO1" s="2042"/>
      <c r="CCP1" s="2042"/>
      <c r="CCQ1" s="2042"/>
      <c r="CCR1" s="2042"/>
      <c r="CCS1" s="2042"/>
      <c r="CCT1" s="2042"/>
      <c r="CCU1" s="2042"/>
      <c r="CCV1" s="2042"/>
      <c r="CCW1" s="2042" t="s">
        <v>822</v>
      </c>
      <c r="CCX1" s="2042"/>
      <c r="CCY1" s="2042"/>
      <c r="CCZ1" s="2042"/>
      <c r="CDA1" s="2042"/>
      <c r="CDB1" s="2042"/>
      <c r="CDC1" s="2042"/>
      <c r="CDD1" s="2042"/>
      <c r="CDE1" s="2042"/>
      <c r="CDF1" s="2042"/>
      <c r="CDG1" s="2042"/>
      <c r="CDH1" s="2042"/>
      <c r="CDI1" s="2042"/>
      <c r="CDJ1" s="2042"/>
      <c r="CDK1" s="2042"/>
      <c r="CDL1" s="2042"/>
      <c r="CDM1" s="2042" t="s">
        <v>822</v>
      </c>
      <c r="CDN1" s="2042"/>
      <c r="CDO1" s="2042"/>
      <c r="CDP1" s="2042"/>
      <c r="CDQ1" s="2042"/>
      <c r="CDR1" s="2042"/>
      <c r="CDS1" s="2042"/>
      <c r="CDT1" s="2042"/>
      <c r="CDU1" s="2042"/>
      <c r="CDV1" s="2042"/>
      <c r="CDW1" s="2042"/>
      <c r="CDX1" s="2042"/>
      <c r="CDY1" s="2042"/>
      <c r="CDZ1" s="2042"/>
      <c r="CEA1" s="2042"/>
      <c r="CEB1" s="2042"/>
      <c r="CEC1" s="2042" t="s">
        <v>822</v>
      </c>
      <c r="CED1" s="2042"/>
      <c r="CEE1" s="2042"/>
      <c r="CEF1" s="2042"/>
      <c r="CEG1" s="2042"/>
      <c r="CEH1" s="2042"/>
      <c r="CEI1" s="2042"/>
      <c r="CEJ1" s="2042"/>
      <c r="CEK1" s="2042"/>
      <c r="CEL1" s="2042"/>
      <c r="CEM1" s="2042"/>
      <c r="CEN1" s="2042"/>
      <c r="CEO1" s="2042"/>
      <c r="CEP1" s="2042"/>
      <c r="CEQ1" s="2042"/>
      <c r="CER1" s="2042"/>
      <c r="CES1" s="2042" t="s">
        <v>822</v>
      </c>
      <c r="CET1" s="2042"/>
      <c r="CEU1" s="2042"/>
      <c r="CEV1" s="2042"/>
      <c r="CEW1" s="2042"/>
      <c r="CEX1" s="2042"/>
      <c r="CEY1" s="2042"/>
      <c r="CEZ1" s="2042"/>
      <c r="CFA1" s="2042"/>
      <c r="CFB1" s="2042"/>
      <c r="CFC1" s="2042"/>
      <c r="CFD1" s="2042"/>
      <c r="CFE1" s="2042"/>
      <c r="CFF1" s="2042"/>
      <c r="CFG1" s="2042"/>
      <c r="CFH1" s="2042"/>
      <c r="CFI1" s="2042" t="s">
        <v>822</v>
      </c>
      <c r="CFJ1" s="2042"/>
      <c r="CFK1" s="2042"/>
      <c r="CFL1" s="2042"/>
      <c r="CFM1" s="2042"/>
      <c r="CFN1" s="2042"/>
      <c r="CFO1" s="2042"/>
      <c r="CFP1" s="2042"/>
      <c r="CFQ1" s="2042"/>
      <c r="CFR1" s="2042"/>
      <c r="CFS1" s="2042"/>
      <c r="CFT1" s="2042"/>
      <c r="CFU1" s="2042"/>
      <c r="CFV1" s="2042"/>
      <c r="CFW1" s="2042"/>
      <c r="CFX1" s="2042"/>
      <c r="CFY1" s="2042" t="s">
        <v>822</v>
      </c>
      <c r="CFZ1" s="2042"/>
      <c r="CGA1" s="2042"/>
      <c r="CGB1" s="2042"/>
      <c r="CGC1" s="2042"/>
      <c r="CGD1" s="2042"/>
      <c r="CGE1" s="2042"/>
      <c r="CGF1" s="2042"/>
      <c r="CGG1" s="2042"/>
      <c r="CGH1" s="2042"/>
      <c r="CGI1" s="2042"/>
      <c r="CGJ1" s="2042"/>
      <c r="CGK1" s="2042"/>
      <c r="CGL1" s="2042"/>
      <c r="CGM1" s="2042"/>
      <c r="CGN1" s="2042"/>
      <c r="CGO1" s="2042" t="s">
        <v>822</v>
      </c>
      <c r="CGP1" s="2042"/>
      <c r="CGQ1" s="2042"/>
      <c r="CGR1" s="2042"/>
      <c r="CGS1" s="2042"/>
      <c r="CGT1" s="2042"/>
      <c r="CGU1" s="2042"/>
      <c r="CGV1" s="2042"/>
      <c r="CGW1" s="2042"/>
      <c r="CGX1" s="2042"/>
      <c r="CGY1" s="2042"/>
      <c r="CGZ1" s="2042"/>
      <c r="CHA1" s="2042"/>
      <c r="CHB1" s="2042"/>
      <c r="CHC1" s="2042"/>
      <c r="CHD1" s="2042"/>
      <c r="CHE1" s="2042" t="s">
        <v>822</v>
      </c>
      <c r="CHF1" s="2042"/>
      <c r="CHG1" s="2042"/>
      <c r="CHH1" s="2042"/>
      <c r="CHI1" s="2042"/>
      <c r="CHJ1" s="2042"/>
      <c r="CHK1" s="2042"/>
      <c r="CHL1" s="2042"/>
      <c r="CHM1" s="2042"/>
      <c r="CHN1" s="2042"/>
      <c r="CHO1" s="2042"/>
      <c r="CHP1" s="2042"/>
      <c r="CHQ1" s="2042"/>
      <c r="CHR1" s="2042"/>
      <c r="CHS1" s="2042"/>
      <c r="CHT1" s="2042"/>
      <c r="CHU1" s="2042" t="s">
        <v>822</v>
      </c>
      <c r="CHV1" s="2042"/>
      <c r="CHW1" s="2042"/>
      <c r="CHX1" s="2042"/>
      <c r="CHY1" s="2042"/>
      <c r="CHZ1" s="2042"/>
      <c r="CIA1" s="2042"/>
      <c r="CIB1" s="2042"/>
      <c r="CIC1" s="2042"/>
      <c r="CID1" s="2042"/>
      <c r="CIE1" s="2042"/>
      <c r="CIF1" s="2042"/>
      <c r="CIG1" s="2042"/>
      <c r="CIH1" s="2042"/>
      <c r="CII1" s="2042"/>
      <c r="CIJ1" s="2042"/>
      <c r="CIK1" s="2042" t="s">
        <v>822</v>
      </c>
      <c r="CIL1" s="2042"/>
      <c r="CIM1" s="2042"/>
      <c r="CIN1" s="2042"/>
      <c r="CIO1" s="2042"/>
      <c r="CIP1" s="2042"/>
      <c r="CIQ1" s="2042"/>
      <c r="CIR1" s="2042"/>
      <c r="CIS1" s="2042"/>
      <c r="CIT1" s="2042"/>
      <c r="CIU1" s="2042"/>
      <c r="CIV1" s="2042"/>
      <c r="CIW1" s="2042"/>
      <c r="CIX1" s="2042"/>
      <c r="CIY1" s="2042"/>
      <c r="CIZ1" s="2042"/>
      <c r="CJA1" s="2042" t="s">
        <v>822</v>
      </c>
      <c r="CJB1" s="2042"/>
      <c r="CJC1" s="2042"/>
      <c r="CJD1" s="2042"/>
      <c r="CJE1" s="2042"/>
      <c r="CJF1" s="2042"/>
      <c r="CJG1" s="2042"/>
      <c r="CJH1" s="2042"/>
      <c r="CJI1" s="2042"/>
      <c r="CJJ1" s="2042"/>
      <c r="CJK1" s="2042"/>
      <c r="CJL1" s="2042"/>
      <c r="CJM1" s="2042"/>
      <c r="CJN1" s="2042"/>
      <c r="CJO1" s="2042"/>
      <c r="CJP1" s="2042"/>
      <c r="CJQ1" s="2042" t="s">
        <v>822</v>
      </c>
      <c r="CJR1" s="2042"/>
      <c r="CJS1" s="2042"/>
      <c r="CJT1" s="2042"/>
      <c r="CJU1" s="2042"/>
      <c r="CJV1" s="2042"/>
      <c r="CJW1" s="2042"/>
      <c r="CJX1" s="2042"/>
      <c r="CJY1" s="2042"/>
      <c r="CJZ1" s="2042"/>
      <c r="CKA1" s="2042"/>
      <c r="CKB1" s="2042"/>
      <c r="CKC1" s="2042"/>
      <c r="CKD1" s="2042"/>
      <c r="CKE1" s="2042"/>
      <c r="CKF1" s="2042"/>
      <c r="CKG1" s="2042" t="s">
        <v>822</v>
      </c>
      <c r="CKH1" s="2042"/>
      <c r="CKI1" s="2042"/>
      <c r="CKJ1" s="2042"/>
      <c r="CKK1" s="2042"/>
      <c r="CKL1" s="2042"/>
      <c r="CKM1" s="2042"/>
      <c r="CKN1" s="2042"/>
      <c r="CKO1" s="2042"/>
      <c r="CKP1" s="2042"/>
      <c r="CKQ1" s="2042"/>
      <c r="CKR1" s="2042"/>
      <c r="CKS1" s="2042"/>
      <c r="CKT1" s="2042"/>
      <c r="CKU1" s="2042"/>
      <c r="CKV1" s="2042"/>
      <c r="CKW1" s="2042" t="s">
        <v>822</v>
      </c>
      <c r="CKX1" s="2042"/>
      <c r="CKY1" s="2042"/>
      <c r="CKZ1" s="2042"/>
      <c r="CLA1" s="2042"/>
      <c r="CLB1" s="2042"/>
      <c r="CLC1" s="2042"/>
      <c r="CLD1" s="2042"/>
      <c r="CLE1" s="2042"/>
      <c r="CLF1" s="2042"/>
      <c r="CLG1" s="2042"/>
      <c r="CLH1" s="2042"/>
      <c r="CLI1" s="2042"/>
      <c r="CLJ1" s="2042"/>
      <c r="CLK1" s="2042"/>
      <c r="CLL1" s="2042"/>
      <c r="CLM1" s="2042" t="s">
        <v>822</v>
      </c>
      <c r="CLN1" s="2042"/>
      <c r="CLO1" s="2042"/>
      <c r="CLP1" s="2042"/>
      <c r="CLQ1" s="2042"/>
      <c r="CLR1" s="2042"/>
      <c r="CLS1" s="2042"/>
      <c r="CLT1" s="2042"/>
      <c r="CLU1" s="2042"/>
      <c r="CLV1" s="2042"/>
      <c r="CLW1" s="2042"/>
      <c r="CLX1" s="2042"/>
      <c r="CLY1" s="2042"/>
      <c r="CLZ1" s="2042"/>
      <c r="CMA1" s="2042"/>
      <c r="CMB1" s="2042"/>
      <c r="CMC1" s="2042" t="s">
        <v>822</v>
      </c>
      <c r="CMD1" s="2042"/>
      <c r="CME1" s="2042"/>
      <c r="CMF1" s="2042"/>
      <c r="CMG1" s="2042"/>
      <c r="CMH1" s="2042"/>
      <c r="CMI1" s="2042"/>
      <c r="CMJ1" s="2042"/>
      <c r="CMK1" s="2042"/>
      <c r="CML1" s="2042"/>
      <c r="CMM1" s="2042"/>
      <c r="CMN1" s="2042"/>
      <c r="CMO1" s="2042"/>
      <c r="CMP1" s="2042"/>
      <c r="CMQ1" s="2042"/>
      <c r="CMR1" s="2042"/>
      <c r="CMS1" s="2042" t="s">
        <v>822</v>
      </c>
      <c r="CMT1" s="2042"/>
      <c r="CMU1" s="2042"/>
      <c r="CMV1" s="2042"/>
      <c r="CMW1" s="2042"/>
      <c r="CMX1" s="2042"/>
      <c r="CMY1" s="2042"/>
      <c r="CMZ1" s="2042"/>
      <c r="CNA1" s="2042"/>
      <c r="CNB1" s="2042"/>
      <c r="CNC1" s="2042"/>
      <c r="CND1" s="2042"/>
      <c r="CNE1" s="2042"/>
      <c r="CNF1" s="2042"/>
      <c r="CNG1" s="2042"/>
      <c r="CNH1" s="2042"/>
      <c r="CNI1" s="2042" t="s">
        <v>822</v>
      </c>
      <c r="CNJ1" s="2042"/>
      <c r="CNK1" s="2042"/>
      <c r="CNL1" s="2042"/>
      <c r="CNM1" s="2042"/>
      <c r="CNN1" s="2042"/>
      <c r="CNO1" s="2042"/>
      <c r="CNP1" s="2042"/>
      <c r="CNQ1" s="2042"/>
      <c r="CNR1" s="2042"/>
      <c r="CNS1" s="2042"/>
      <c r="CNT1" s="2042"/>
      <c r="CNU1" s="2042"/>
      <c r="CNV1" s="2042"/>
      <c r="CNW1" s="2042"/>
      <c r="CNX1" s="2042"/>
      <c r="CNY1" s="2042" t="s">
        <v>822</v>
      </c>
      <c r="CNZ1" s="2042"/>
      <c r="COA1" s="2042"/>
      <c r="COB1" s="2042"/>
      <c r="COC1" s="2042"/>
      <c r="COD1" s="2042"/>
      <c r="COE1" s="2042"/>
      <c r="COF1" s="2042"/>
      <c r="COG1" s="2042"/>
      <c r="COH1" s="2042"/>
      <c r="COI1" s="2042"/>
      <c r="COJ1" s="2042"/>
      <c r="COK1" s="2042"/>
      <c r="COL1" s="2042"/>
      <c r="COM1" s="2042"/>
      <c r="CON1" s="2042"/>
      <c r="COO1" s="2042" t="s">
        <v>822</v>
      </c>
      <c r="COP1" s="2042"/>
      <c r="COQ1" s="2042"/>
      <c r="COR1" s="2042"/>
      <c r="COS1" s="2042"/>
      <c r="COT1" s="2042"/>
      <c r="COU1" s="2042"/>
      <c r="COV1" s="2042"/>
      <c r="COW1" s="2042"/>
      <c r="COX1" s="2042"/>
      <c r="COY1" s="2042"/>
      <c r="COZ1" s="2042"/>
      <c r="CPA1" s="2042"/>
      <c r="CPB1" s="2042"/>
      <c r="CPC1" s="2042"/>
      <c r="CPD1" s="2042"/>
      <c r="CPE1" s="2042" t="s">
        <v>822</v>
      </c>
      <c r="CPF1" s="2042"/>
      <c r="CPG1" s="2042"/>
      <c r="CPH1" s="2042"/>
      <c r="CPI1" s="2042"/>
      <c r="CPJ1" s="2042"/>
      <c r="CPK1" s="2042"/>
      <c r="CPL1" s="2042"/>
      <c r="CPM1" s="2042"/>
      <c r="CPN1" s="2042"/>
      <c r="CPO1" s="2042"/>
      <c r="CPP1" s="2042"/>
      <c r="CPQ1" s="2042"/>
      <c r="CPR1" s="2042"/>
      <c r="CPS1" s="2042"/>
      <c r="CPT1" s="2042"/>
      <c r="CPU1" s="2042" t="s">
        <v>822</v>
      </c>
      <c r="CPV1" s="2042"/>
      <c r="CPW1" s="2042"/>
      <c r="CPX1" s="2042"/>
      <c r="CPY1" s="2042"/>
      <c r="CPZ1" s="2042"/>
      <c r="CQA1" s="2042"/>
      <c r="CQB1" s="2042"/>
      <c r="CQC1" s="2042"/>
      <c r="CQD1" s="2042"/>
      <c r="CQE1" s="2042"/>
      <c r="CQF1" s="2042"/>
      <c r="CQG1" s="2042"/>
      <c r="CQH1" s="2042"/>
      <c r="CQI1" s="2042"/>
      <c r="CQJ1" s="2042"/>
      <c r="CQK1" s="2042" t="s">
        <v>822</v>
      </c>
      <c r="CQL1" s="2042"/>
      <c r="CQM1" s="2042"/>
      <c r="CQN1" s="2042"/>
      <c r="CQO1" s="2042"/>
      <c r="CQP1" s="2042"/>
      <c r="CQQ1" s="2042"/>
      <c r="CQR1" s="2042"/>
      <c r="CQS1" s="2042"/>
      <c r="CQT1" s="2042"/>
      <c r="CQU1" s="2042"/>
      <c r="CQV1" s="2042"/>
      <c r="CQW1" s="2042"/>
      <c r="CQX1" s="2042"/>
      <c r="CQY1" s="2042"/>
      <c r="CQZ1" s="2042"/>
      <c r="CRA1" s="2042" t="s">
        <v>822</v>
      </c>
      <c r="CRB1" s="2042"/>
      <c r="CRC1" s="2042"/>
      <c r="CRD1" s="2042"/>
      <c r="CRE1" s="2042"/>
      <c r="CRF1" s="2042"/>
      <c r="CRG1" s="2042"/>
      <c r="CRH1" s="2042"/>
      <c r="CRI1" s="2042"/>
      <c r="CRJ1" s="2042"/>
      <c r="CRK1" s="2042"/>
      <c r="CRL1" s="2042"/>
      <c r="CRM1" s="2042"/>
      <c r="CRN1" s="2042"/>
      <c r="CRO1" s="2042"/>
      <c r="CRP1" s="2042"/>
      <c r="CRQ1" s="2042" t="s">
        <v>822</v>
      </c>
      <c r="CRR1" s="2042"/>
      <c r="CRS1" s="2042"/>
      <c r="CRT1" s="2042"/>
      <c r="CRU1" s="2042"/>
      <c r="CRV1" s="2042"/>
      <c r="CRW1" s="2042"/>
      <c r="CRX1" s="2042"/>
      <c r="CRY1" s="2042"/>
      <c r="CRZ1" s="2042"/>
      <c r="CSA1" s="2042"/>
      <c r="CSB1" s="2042"/>
      <c r="CSC1" s="2042"/>
      <c r="CSD1" s="2042"/>
      <c r="CSE1" s="2042"/>
      <c r="CSF1" s="2042"/>
      <c r="CSG1" s="2042" t="s">
        <v>822</v>
      </c>
      <c r="CSH1" s="2042"/>
      <c r="CSI1" s="2042"/>
      <c r="CSJ1" s="2042"/>
      <c r="CSK1" s="2042"/>
      <c r="CSL1" s="2042"/>
      <c r="CSM1" s="2042"/>
      <c r="CSN1" s="2042"/>
      <c r="CSO1" s="2042"/>
      <c r="CSP1" s="2042"/>
      <c r="CSQ1" s="2042"/>
      <c r="CSR1" s="2042"/>
      <c r="CSS1" s="2042"/>
      <c r="CST1" s="2042"/>
      <c r="CSU1" s="2042"/>
      <c r="CSV1" s="2042"/>
      <c r="CSW1" s="2042" t="s">
        <v>822</v>
      </c>
      <c r="CSX1" s="2042"/>
      <c r="CSY1" s="2042"/>
      <c r="CSZ1" s="2042"/>
      <c r="CTA1" s="2042"/>
      <c r="CTB1" s="2042"/>
      <c r="CTC1" s="2042"/>
      <c r="CTD1" s="2042"/>
      <c r="CTE1" s="2042"/>
      <c r="CTF1" s="2042"/>
      <c r="CTG1" s="2042"/>
      <c r="CTH1" s="2042"/>
      <c r="CTI1" s="2042"/>
      <c r="CTJ1" s="2042"/>
      <c r="CTK1" s="2042"/>
      <c r="CTL1" s="2042"/>
      <c r="CTM1" s="2042" t="s">
        <v>822</v>
      </c>
      <c r="CTN1" s="2042"/>
      <c r="CTO1" s="2042"/>
      <c r="CTP1" s="2042"/>
      <c r="CTQ1" s="2042"/>
      <c r="CTR1" s="2042"/>
      <c r="CTS1" s="2042"/>
      <c r="CTT1" s="2042"/>
      <c r="CTU1" s="2042"/>
      <c r="CTV1" s="2042"/>
      <c r="CTW1" s="2042"/>
      <c r="CTX1" s="2042"/>
      <c r="CTY1" s="2042"/>
      <c r="CTZ1" s="2042"/>
      <c r="CUA1" s="2042"/>
      <c r="CUB1" s="2042"/>
      <c r="CUC1" s="2042" t="s">
        <v>822</v>
      </c>
      <c r="CUD1" s="2042"/>
      <c r="CUE1" s="2042"/>
      <c r="CUF1" s="2042"/>
      <c r="CUG1" s="2042"/>
      <c r="CUH1" s="2042"/>
      <c r="CUI1" s="2042"/>
      <c r="CUJ1" s="2042"/>
      <c r="CUK1" s="2042"/>
      <c r="CUL1" s="2042"/>
      <c r="CUM1" s="2042"/>
      <c r="CUN1" s="2042"/>
      <c r="CUO1" s="2042"/>
      <c r="CUP1" s="2042"/>
      <c r="CUQ1" s="2042"/>
      <c r="CUR1" s="2042"/>
      <c r="CUS1" s="2042" t="s">
        <v>822</v>
      </c>
      <c r="CUT1" s="2042"/>
      <c r="CUU1" s="2042"/>
      <c r="CUV1" s="2042"/>
      <c r="CUW1" s="2042"/>
      <c r="CUX1" s="2042"/>
      <c r="CUY1" s="2042"/>
      <c r="CUZ1" s="2042"/>
      <c r="CVA1" s="2042"/>
      <c r="CVB1" s="2042"/>
      <c r="CVC1" s="2042"/>
      <c r="CVD1" s="2042"/>
      <c r="CVE1" s="2042"/>
      <c r="CVF1" s="2042"/>
      <c r="CVG1" s="2042"/>
      <c r="CVH1" s="2042"/>
      <c r="CVI1" s="2042" t="s">
        <v>822</v>
      </c>
      <c r="CVJ1" s="2042"/>
      <c r="CVK1" s="2042"/>
      <c r="CVL1" s="2042"/>
      <c r="CVM1" s="2042"/>
      <c r="CVN1" s="2042"/>
      <c r="CVO1" s="2042"/>
      <c r="CVP1" s="2042"/>
      <c r="CVQ1" s="2042"/>
      <c r="CVR1" s="2042"/>
      <c r="CVS1" s="2042"/>
      <c r="CVT1" s="2042"/>
      <c r="CVU1" s="2042"/>
      <c r="CVV1" s="2042"/>
      <c r="CVW1" s="2042"/>
      <c r="CVX1" s="2042"/>
      <c r="CVY1" s="2042" t="s">
        <v>822</v>
      </c>
      <c r="CVZ1" s="2042"/>
      <c r="CWA1" s="2042"/>
      <c r="CWB1" s="2042"/>
      <c r="CWC1" s="2042"/>
      <c r="CWD1" s="2042"/>
      <c r="CWE1" s="2042"/>
      <c r="CWF1" s="2042"/>
      <c r="CWG1" s="2042"/>
      <c r="CWH1" s="2042"/>
      <c r="CWI1" s="2042"/>
      <c r="CWJ1" s="2042"/>
      <c r="CWK1" s="2042"/>
      <c r="CWL1" s="2042"/>
      <c r="CWM1" s="2042"/>
      <c r="CWN1" s="2042"/>
      <c r="CWO1" s="2042" t="s">
        <v>822</v>
      </c>
      <c r="CWP1" s="2042"/>
      <c r="CWQ1" s="2042"/>
      <c r="CWR1" s="2042"/>
      <c r="CWS1" s="2042"/>
      <c r="CWT1" s="2042"/>
      <c r="CWU1" s="2042"/>
      <c r="CWV1" s="2042"/>
      <c r="CWW1" s="2042"/>
      <c r="CWX1" s="2042"/>
      <c r="CWY1" s="2042"/>
      <c r="CWZ1" s="2042"/>
      <c r="CXA1" s="2042"/>
      <c r="CXB1" s="2042"/>
      <c r="CXC1" s="2042"/>
      <c r="CXD1" s="2042"/>
      <c r="CXE1" s="2042" t="s">
        <v>822</v>
      </c>
      <c r="CXF1" s="2042"/>
      <c r="CXG1" s="2042"/>
      <c r="CXH1" s="2042"/>
      <c r="CXI1" s="2042"/>
      <c r="CXJ1" s="2042"/>
      <c r="CXK1" s="2042"/>
      <c r="CXL1" s="2042"/>
      <c r="CXM1" s="2042"/>
      <c r="CXN1" s="2042"/>
      <c r="CXO1" s="2042"/>
      <c r="CXP1" s="2042"/>
      <c r="CXQ1" s="2042"/>
      <c r="CXR1" s="2042"/>
      <c r="CXS1" s="2042"/>
      <c r="CXT1" s="2042"/>
      <c r="CXU1" s="2042" t="s">
        <v>822</v>
      </c>
      <c r="CXV1" s="2042"/>
      <c r="CXW1" s="2042"/>
      <c r="CXX1" s="2042"/>
      <c r="CXY1" s="2042"/>
      <c r="CXZ1" s="2042"/>
      <c r="CYA1" s="2042"/>
      <c r="CYB1" s="2042"/>
      <c r="CYC1" s="2042"/>
      <c r="CYD1" s="2042"/>
      <c r="CYE1" s="2042"/>
      <c r="CYF1" s="2042"/>
      <c r="CYG1" s="2042"/>
      <c r="CYH1" s="2042"/>
      <c r="CYI1" s="2042"/>
      <c r="CYJ1" s="2042"/>
      <c r="CYK1" s="2042" t="s">
        <v>822</v>
      </c>
      <c r="CYL1" s="2042"/>
      <c r="CYM1" s="2042"/>
      <c r="CYN1" s="2042"/>
      <c r="CYO1" s="2042"/>
      <c r="CYP1" s="2042"/>
      <c r="CYQ1" s="2042"/>
      <c r="CYR1" s="2042"/>
      <c r="CYS1" s="2042"/>
      <c r="CYT1" s="2042"/>
      <c r="CYU1" s="2042"/>
      <c r="CYV1" s="2042"/>
      <c r="CYW1" s="2042"/>
      <c r="CYX1" s="2042"/>
      <c r="CYY1" s="2042"/>
      <c r="CYZ1" s="2042"/>
      <c r="CZA1" s="2042" t="s">
        <v>822</v>
      </c>
      <c r="CZB1" s="2042"/>
      <c r="CZC1" s="2042"/>
      <c r="CZD1" s="2042"/>
      <c r="CZE1" s="2042"/>
      <c r="CZF1" s="2042"/>
      <c r="CZG1" s="2042"/>
      <c r="CZH1" s="2042"/>
      <c r="CZI1" s="2042"/>
      <c r="CZJ1" s="2042"/>
      <c r="CZK1" s="2042"/>
      <c r="CZL1" s="2042"/>
      <c r="CZM1" s="2042"/>
      <c r="CZN1" s="2042"/>
      <c r="CZO1" s="2042"/>
      <c r="CZP1" s="2042"/>
      <c r="CZQ1" s="2042" t="s">
        <v>822</v>
      </c>
      <c r="CZR1" s="2042"/>
      <c r="CZS1" s="2042"/>
      <c r="CZT1" s="2042"/>
      <c r="CZU1" s="2042"/>
      <c r="CZV1" s="2042"/>
      <c r="CZW1" s="2042"/>
      <c r="CZX1" s="2042"/>
      <c r="CZY1" s="2042"/>
      <c r="CZZ1" s="2042"/>
      <c r="DAA1" s="2042"/>
      <c r="DAB1" s="2042"/>
      <c r="DAC1" s="2042"/>
      <c r="DAD1" s="2042"/>
      <c r="DAE1" s="2042"/>
      <c r="DAF1" s="2042"/>
      <c r="DAG1" s="2042" t="s">
        <v>822</v>
      </c>
      <c r="DAH1" s="2042"/>
      <c r="DAI1" s="2042"/>
      <c r="DAJ1" s="2042"/>
      <c r="DAK1" s="2042"/>
      <c r="DAL1" s="2042"/>
      <c r="DAM1" s="2042"/>
      <c r="DAN1" s="2042"/>
      <c r="DAO1" s="2042"/>
      <c r="DAP1" s="2042"/>
      <c r="DAQ1" s="2042"/>
      <c r="DAR1" s="2042"/>
      <c r="DAS1" s="2042"/>
      <c r="DAT1" s="2042"/>
      <c r="DAU1" s="2042"/>
      <c r="DAV1" s="2042"/>
      <c r="DAW1" s="2042" t="s">
        <v>822</v>
      </c>
      <c r="DAX1" s="2042"/>
      <c r="DAY1" s="2042"/>
      <c r="DAZ1" s="2042"/>
      <c r="DBA1" s="2042"/>
      <c r="DBB1" s="2042"/>
      <c r="DBC1" s="2042"/>
      <c r="DBD1" s="2042"/>
      <c r="DBE1" s="2042"/>
      <c r="DBF1" s="2042"/>
      <c r="DBG1" s="2042"/>
      <c r="DBH1" s="2042"/>
      <c r="DBI1" s="2042"/>
      <c r="DBJ1" s="2042"/>
      <c r="DBK1" s="2042"/>
      <c r="DBL1" s="2042"/>
      <c r="DBM1" s="2042" t="s">
        <v>822</v>
      </c>
      <c r="DBN1" s="2042"/>
      <c r="DBO1" s="2042"/>
      <c r="DBP1" s="2042"/>
      <c r="DBQ1" s="2042"/>
      <c r="DBR1" s="2042"/>
      <c r="DBS1" s="2042"/>
      <c r="DBT1" s="2042"/>
      <c r="DBU1" s="2042"/>
      <c r="DBV1" s="2042"/>
      <c r="DBW1" s="2042"/>
      <c r="DBX1" s="2042"/>
      <c r="DBY1" s="2042"/>
      <c r="DBZ1" s="2042"/>
      <c r="DCA1" s="2042"/>
      <c r="DCB1" s="2042"/>
      <c r="DCC1" s="2042" t="s">
        <v>822</v>
      </c>
      <c r="DCD1" s="2042"/>
      <c r="DCE1" s="2042"/>
      <c r="DCF1" s="2042"/>
      <c r="DCG1" s="2042"/>
      <c r="DCH1" s="2042"/>
      <c r="DCI1" s="2042"/>
      <c r="DCJ1" s="2042"/>
      <c r="DCK1" s="2042"/>
      <c r="DCL1" s="2042"/>
      <c r="DCM1" s="2042"/>
      <c r="DCN1" s="2042"/>
      <c r="DCO1" s="2042"/>
      <c r="DCP1" s="2042"/>
      <c r="DCQ1" s="2042"/>
      <c r="DCR1" s="2042"/>
      <c r="DCS1" s="2042" t="s">
        <v>822</v>
      </c>
      <c r="DCT1" s="2042"/>
      <c r="DCU1" s="2042"/>
      <c r="DCV1" s="2042"/>
      <c r="DCW1" s="2042"/>
      <c r="DCX1" s="2042"/>
      <c r="DCY1" s="2042"/>
      <c r="DCZ1" s="2042"/>
      <c r="DDA1" s="2042"/>
      <c r="DDB1" s="2042"/>
      <c r="DDC1" s="2042"/>
      <c r="DDD1" s="2042"/>
      <c r="DDE1" s="2042"/>
      <c r="DDF1" s="2042"/>
      <c r="DDG1" s="2042"/>
      <c r="DDH1" s="2042"/>
      <c r="DDI1" s="2042" t="s">
        <v>822</v>
      </c>
      <c r="DDJ1" s="2042"/>
      <c r="DDK1" s="2042"/>
      <c r="DDL1" s="2042"/>
      <c r="DDM1" s="2042"/>
      <c r="DDN1" s="2042"/>
      <c r="DDO1" s="2042"/>
      <c r="DDP1" s="2042"/>
      <c r="DDQ1" s="2042"/>
      <c r="DDR1" s="2042"/>
      <c r="DDS1" s="2042"/>
      <c r="DDT1" s="2042"/>
      <c r="DDU1" s="2042"/>
      <c r="DDV1" s="2042"/>
      <c r="DDW1" s="2042"/>
      <c r="DDX1" s="2042"/>
      <c r="DDY1" s="2042" t="s">
        <v>822</v>
      </c>
      <c r="DDZ1" s="2042"/>
      <c r="DEA1" s="2042"/>
      <c r="DEB1" s="2042"/>
      <c r="DEC1" s="2042"/>
      <c r="DED1" s="2042"/>
      <c r="DEE1" s="2042"/>
      <c r="DEF1" s="2042"/>
      <c r="DEG1" s="2042"/>
      <c r="DEH1" s="2042"/>
      <c r="DEI1" s="2042"/>
      <c r="DEJ1" s="2042"/>
      <c r="DEK1" s="2042"/>
      <c r="DEL1" s="2042"/>
      <c r="DEM1" s="2042"/>
      <c r="DEN1" s="2042"/>
      <c r="DEO1" s="2042" t="s">
        <v>822</v>
      </c>
      <c r="DEP1" s="2042"/>
      <c r="DEQ1" s="2042"/>
      <c r="DER1" s="2042"/>
      <c r="DES1" s="2042"/>
      <c r="DET1" s="2042"/>
      <c r="DEU1" s="2042"/>
      <c r="DEV1" s="2042"/>
      <c r="DEW1" s="2042"/>
      <c r="DEX1" s="2042"/>
      <c r="DEY1" s="2042"/>
      <c r="DEZ1" s="2042"/>
      <c r="DFA1" s="2042"/>
      <c r="DFB1" s="2042"/>
      <c r="DFC1" s="2042"/>
      <c r="DFD1" s="2042"/>
      <c r="DFE1" s="2042" t="s">
        <v>822</v>
      </c>
      <c r="DFF1" s="2042"/>
      <c r="DFG1" s="2042"/>
      <c r="DFH1" s="2042"/>
      <c r="DFI1" s="2042"/>
      <c r="DFJ1" s="2042"/>
      <c r="DFK1" s="2042"/>
      <c r="DFL1" s="2042"/>
      <c r="DFM1" s="2042"/>
      <c r="DFN1" s="2042"/>
      <c r="DFO1" s="2042"/>
      <c r="DFP1" s="2042"/>
      <c r="DFQ1" s="2042"/>
      <c r="DFR1" s="2042"/>
      <c r="DFS1" s="2042"/>
      <c r="DFT1" s="2042"/>
      <c r="DFU1" s="2042" t="s">
        <v>822</v>
      </c>
      <c r="DFV1" s="2042"/>
      <c r="DFW1" s="2042"/>
      <c r="DFX1" s="2042"/>
      <c r="DFY1" s="2042"/>
      <c r="DFZ1" s="2042"/>
      <c r="DGA1" s="2042"/>
      <c r="DGB1" s="2042"/>
      <c r="DGC1" s="2042"/>
      <c r="DGD1" s="2042"/>
      <c r="DGE1" s="2042"/>
      <c r="DGF1" s="2042"/>
      <c r="DGG1" s="2042"/>
      <c r="DGH1" s="2042"/>
      <c r="DGI1" s="2042"/>
      <c r="DGJ1" s="2042"/>
      <c r="DGK1" s="2042" t="s">
        <v>822</v>
      </c>
      <c r="DGL1" s="2042"/>
      <c r="DGM1" s="2042"/>
      <c r="DGN1" s="2042"/>
      <c r="DGO1" s="2042"/>
      <c r="DGP1" s="2042"/>
      <c r="DGQ1" s="2042"/>
      <c r="DGR1" s="2042"/>
      <c r="DGS1" s="2042"/>
      <c r="DGT1" s="2042"/>
      <c r="DGU1" s="2042"/>
      <c r="DGV1" s="2042"/>
      <c r="DGW1" s="2042"/>
      <c r="DGX1" s="2042"/>
      <c r="DGY1" s="2042"/>
      <c r="DGZ1" s="2042"/>
      <c r="DHA1" s="2042" t="s">
        <v>822</v>
      </c>
      <c r="DHB1" s="2042"/>
      <c r="DHC1" s="2042"/>
      <c r="DHD1" s="2042"/>
      <c r="DHE1" s="2042"/>
      <c r="DHF1" s="2042"/>
      <c r="DHG1" s="2042"/>
      <c r="DHH1" s="2042"/>
      <c r="DHI1" s="2042"/>
      <c r="DHJ1" s="2042"/>
      <c r="DHK1" s="2042"/>
      <c r="DHL1" s="2042"/>
      <c r="DHM1" s="2042"/>
      <c r="DHN1" s="2042"/>
      <c r="DHO1" s="2042"/>
      <c r="DHP1" s="2042"/>
      <c r="DHQ1" s="2042" t="s">
        <v>822</v>
      </c>
      <c r="DHR1" s="2042"/>
      <c r="DHS1" s="2042"/>
      <c r="DHT1" s="2042"/>
      <c r="DHU1" s="2042"/>
      <c r="DHV1" s="2042"/>
      <c r="DHW1" s="2042"/>
      <c r="DHX1" s="2042"/>
      <c r="DHY1" s="2042"/>
      <c r="DHZ1" s="2042"/>
      <c r="DIA1" s="2042"/>
      <c r="DIB1" s="2042"/>
      <c r="DIC1" s="2042"/>
      <c r="DID1" s="2042"/>
      <c r="DIE1" s="2042"/>
      <c r="DIF1" s="2042"/>
      <c r="DIG1" s="2042" t="s">
        <v>822</v>
      </c>
      <c r="DIH1" s="2042"/>
      <c r="DII1" s="2042"/>
      <c r="DIJ1" s="2042"/>
      <c r="DIK1" s="2042"/>
      <c r="DIL1" s="2042"/>
      <c r="DIM1" s="2042"/>
      <c r="DIN1" s="2042"/>
      <c r="DIO1" s="2042"/>
      <c r="DIP1" s="2042"/>
      <c r="DIQ1" s="2042"/>
      <c r="DIR1" s="2042"/>
      <c r="DIS1" s="2042"/>
      <c r="DIT1" s="2042"/>
      <c r="DIU1" s="2042"/>
      <c r="DIV1" s="2042"/>
      <c r="DIW1" s="2042" t="s">
        <v>822</v>
      </c>
      <c r="DIX1" s="2042"/>
      <c r="DIY1" s="2042"/>
      <c r="DIZ1" s="2042"/>
      <c r="DJA1" s="2042"/>
      <c r="DJB1" s="2042"/>
      <c r="DJC1" s="2042"/>
      <c r="DJD1" s="2042"/>
      <c r="DJE1" s="2042"/>
      <c r="DJF1" s="2042"/>
      <c r="DJG1" s="2042"/>
      <c r="DJH1" s="2042"/>
      <c r="DJI1" s="2042"/>
      <c r="DJJ1" s="2042"/>
      <c r="DJK1" s="2042"/>
      <c r="DJL1" s="2042"/>
      <c r="DJM1" s="2042" t="s">
        <v>822</v>
      </c>
      <c r="DJN1" s="2042"/>
      <c r="DJO1" s="2042"/>
      <c r="DJP1" s="2042"/>
      <c r="DJQ1" s="2042"/>
      <c r="DJR1" s="2042"/>
      <c r="DJS1" s="2042"/>
      <c r="DJT1" s="2042"/>
      <c r="DJU1" s="2042"/>
      <c r="DJV1" s="2042"/>
      <c r="DJW1" s="2042"/>
      <c r="DJX1" s="2042"/>
      <c r="DJY1" s="2042"/>
      <c r="DJZ1" s="2042"/>
      <c r="DKA1" s="2042"/>
      <c r="DKB1" s="2042"/>
      <c r="DKC1" s="2042" t="s">
        <v>822</v>
      </c>
      <c r="DKD1" s="2042"/>
      <c r="DKE1" s="2042"/>
      <c r="DKF1" s="2042"/>
      <c r="DKG1" s="2042"/>
      <c r="DKH1" s="2042"/>
      <c r="DKI1" s="2042"/>
      <c r="DKJ1" s="2042"/>
      <c r="DKK1" s="2042"/>
      <c r="DKL1" s="2042"/>
      <c r="DKM1" s="2042"/>
      <c r="DKN1" s="2042"/>
      <c r="DKO1" s="2042"/>
      <c r="DKP1" s="2042"/>
      <c r="DKQ1" s="2042"/>
      <c r="DKR1" s="2042"/>
      <c r="DKS1" s="2042" t="s">
        <v>822</v>
      </c>
      <c r="DKT1" s="2042"/>
      <c r="DKU1" s="2042"/>
      <c r="DKV1" s="2042"/>
      <c r="DKW1" s="2042"/>
      <c r="DKX1" s="2042"/>
      <c r="DKY1" s="2042"/>
      <c r="DKZ1" s="2042"/>
      <c r="DLA1" s="2042"/>
      <c r="DLB1" s="2042"/>
      <c r="DLC1" s="2042"/>
      <c r="DLD1" s="2042"/>
      <c r="DLE1" s="2042"/>
      <c r="DLF1" s="2042"/>
      <c r="DLG1" s="2042"/>
      <c r="DLH1" s="2042"/>
      <c r="DLI1" s="2042" t="s">
        <v>822</v>
      </c>
      <c r="DLJ1" s="2042"/>
      <c r="DLK1" s="2042"/>
      <c r="DLL1" s="2042"/>
      <c r="DLM1" s="2042"/>
      <c r="DLN1" s="2042"/>
      <c r="DLO1" s="2042"/>
      <c r="DLP1" s="2042"/>
      <c r="DLQ1" s="2042"/>
      <c r="DLR1" s="2042"/>
      <c r="DLS1" s="2042"/>
      <c r="DLT1" s="2042"/>
      <c r="DLU1" s="2042"/>
      <c r="DLV1" s="2042"/>
      <c r="DLW1" s="2042"/>
      <c r="DLX1" s="2042"/>
      <c r="DLY1" s="2042" t="s">
        <v>822</v>
      </c>
      <c r="DLZ1" s="2042"/>
      <c r="DMA1" s="2042"/>
      <c r="DMB1" s="2042"/>
      <c r="DMC1" s="2042"/>
      <c r="DMD1" s="2042"/>
      <c r="DME1" s="2042"/>
      <c r="DMF1" s="2042"/>
      <c r="DMG1" s="2042"/>
      <c r="DMH1" s="2042"/>
      <c r="DMI1" s="2042"/>
      <c r="DMJ1" s="2042"/>
      <c r="DMK1" s="2042"/>
      <c r="DML1" s="2042"/>
      <c r="DMM1" s="2042"/>
      <c r="DMN1" s="2042"/>
      <c r="DMO1" s="2042" t="s">
        <v>822</v>
      </c>
      <c r="DMP1" s="2042"/>
      <c r="DMQ1" s="2042"/>
      <c r="DMR1" s="2042"/>
      <c r="DMS1" s="2042"/>
      <c r="DMT1" s="2042"/>
      <c r="DMU1" s="2042"/>
      <c r="DMV1" s="2042"/>
      <c r="DMW1" s="2042"/>
      <c r="DMX1" s="2042"/>
      <c r="DMY1" s="2042"/>
      <c r="DMZ1" s="2042"/>
      <c r="DNA1" s="2042"/>
      <c r="DNB1" s="2042"/>
      <c r="DNC1" s="2042"/>
      <c r="DND1" s="2042"/>
      <c r="DNE1" s="2042" t="s">
        <v>822</v>
      </c>
      <c r="DNF1" s="2042"/>
      <c r="DNG1" s="2042"/>
      <c r="DNH1" s="2042"/>
      <c r="DNI1" s="2042"/>
      <c r="DNJ1" s="2042"/>
      <c r="DNK1" s="2042"/>
      <c r="DNL1" s="2042"/>
      <c r="DNM1" s="2042"/>
      <c r="DNN1" s="2042"/>
      <c r="DNO1" s="2042"/>
      <c r="DNP1" s="2042"/>
      <c r="DNQ1" s="2042"/>
      <c r="DNR1" s="2042"/>
      <c r="DNS1" s="2042"/>
      <c r="DNT1" s="2042"/>
      <c r="DNU1" s="2042" t="s">
        <v>822</v>
      </c>
      <c r="DNV1" s="2042"/>
      <c r="DNW1" s="2042"/>
      <c r="DNX1" s="2042"/>
      <c r="DNY1" s="2042"/>
      <c r="DNZ1" s="2042"/>
      <c r="DOA1" s="2042"/>
      <c r="DOB1" s="2042"/>
      <c r="DOC1" s="2042"/>
      <c r="DOD1" s="2042"/>
      <c r="DOE1" s="2042"/>
      <c r="DOF1" s="2042"/>
      <c r="DOG1" s="2042"/>
      <c r="DOH1" s="2042"/>
      <c r="DOI1" s="2042"/>
      <c r="DOJ1" s="2042"/>
      <c r="DOK1" s="2042" t="s">
        <v>822</v>
      </c>
      <c r="DOL1" s="2042"/>
      <c r="DOM1" s="2042"/>
      <c r="DON1" s="2042"/>
      <c r="DOO1" s="2042"/>
      <c r="DOP1" s="2042"/>
      <c r="DOQ1" s="2042"/>
      <c r="DOR1" s="2042"/>
      <c r="DOS1" s="2042"/>
      <c r="DOT1" s="2042"/>
      <c r="DOU1" s="2042"/>
      <c r="DOV1" s="2042"/>
      <c r="DOW1" s="2042"/>
      <c r="DOX1" s="2042"/>
      <c r="DOY1" s="2042"/>
      <c r="DOZ1" s="2042"/>
      <c r="DPA1" s="2042" t="s">
        <v>822</v>
      </c>
      <c r="DPB1" s="2042"/>
      <c r="DPC1" s="2042"/>
      <c r="DPD1" s="2042"/>
      <c r="DPE1" s="2042"/>
      <c r="DPF1" s="2042"/>
      <c r="DPG1" s="2042"/>
      <c r="DPH1" s="2042"/>
      <c r="DPI1" s="2042"/>
      <c r="DPJ1" s="2042"/>
      <c r="DPK1" s="2042"/>
      <c r="DPL1" s="2042"/>
      <c r="DPM1" s="2042"/>
      <c r="DPN1" s="2042"/>
      <c r="DPO1" s="2042"/>
      <c r="DPP1" s="2042"/>
      <c r="DPQ1" s="2042" t="s">
        <v>822</v>
      </c>
      <c r="DPR1" s="2042"/>
      <c r="DPS1" s="2042"/>
      <c r="DPT1" s="2042"/>
      <c r="DPU1" s="2042"/>
      <c r="DPV1" s="2042"/>
      <c r="DPW1" s="2042"/>
      <c r="DPX1" s="2042"/>
      <c r="DPY1" s="2042"/>
      <c r="DPZ1" s="2042"/>
      <c r="DQA1" s="2042"/>
      <c r="DQB1" s="2042"/>
      <c r="DQC1" s="2042"/>
      <c r="DQD1" s="2042"/>
      <c r="DQE1" s="2042"/>
      <c r="DQF1" s="2042"/>
      <c r="DQG1" s="2042" t="s">
        <v>822</v>
      </c>
      <c r="DQH1" s="2042"/>
      <c r="DQI1" s="2042"/>
      <c r="DQJ1" s="2042"/>
      <c r="DQK1" s="2042"/>
      <c r="DQL1" s="2042"/>
      <c r="DQM1" s="2042"/>
      <c r="DQN1" s="2042"/>
      <c r="DQO1" s="2042"/>
      <c r="DQP1" s="2042"/>
      <c r="DQQ1" s="2042"/>
      <c r="DQR1" s="2042"/>
      <c r="DQS1" s="2042"/>
      <c r="DQT1" s="2042"/>
      <c r="DQU1" s="2042"/>
      <c r="DQV1" s="2042"/>
      <c r="DQW1" s="2042" t="s">
        <v>822</v>
      </c>
      <c r="DQX1" s="2042"/>
      <c r="DQY1" s="2042"/>
      <c r="DQZ1" s="2042"/>
      <c r="DRA1" s="2042"/>
      <c r="DRB1" s="2042"/>
      <c r="DRC1" s="2042"/>
      <c r="DRD1" s="2042"/>
      <c r="DRE1" s="2042"/>
      <c r="DRF1" s="2042"/>
      <c r="DRG1" s="2042"/>
      <c r="DRH1" s="2042"/>
      <c r="DRI1" s="2042"/>
      <c r="DRJ1" s="2042"/>
      <c r="DRK1" s="2042"/>
      <c r="DRL1" s="2042"/>
      <c r="DRM1" s="2042" t="s">
        <v>822</v>
      </c>
      <c r="DRN1" s="2042"/>
      <c r="DRO1" s="2042"/>
      <c r="DRP1" s="2042"/>
      <c r="DRQ1" s="2042"/>
      <c r="DRR1" s="2042"/>
      <c r="DRS1" s="2042"/>
      <c r="DRT1" s="2042"/>
      <c r="DRU1" s="2042"/>
      <c r="DRV1" s="2042"/>
      <c r="DRW1" s="2042"/>
      <c r="DRX1" s="2042"/>
      <c r="DRY1" s="2042"/>
      <c r="DRZ1" s="2042"/>
      <c r="DSA1" s="2042"/>
      <c r="DSB1" s="2042"/>
      <c r="DSC1" s="2042" t="s">
        <v>822</v>
      </c>
      <c r="DSD1" s="2042"/>
      <c r="DSE1" s="2042"/>
      <c r="DSF1" s="2042"/>
      <c r="DSG1" s="2042"/>
      <c r="DSH1" s="2042"/>
      <c r="DSI1" s="2042"/>
      <c r="DSJ1" s="2042"/>
      <c r="DSK1" s="2042"/>
      <c r="DSL1" s="2042"/>
      <c r="DSM1" s="2042"/>
      <c r="DSN1" s="2042"/>
      <c r="DSO1" s="2042"/>
      <c r="DSP1" s="2042"/>
      <c r="DSQ1" s="2042"/>
      <c r="DSR1" s="2042"/>
      <c r="DSS1" s="2042" t="s">
        <v>822</v>
      </c>
      <c r="DST1" s="2042"/>
      <c r="DSU1" s="2042"/>
      <c r="DSV1" s="2042"/>
      <c r="DSW1" s="2042"/>
      <c r="DSX1" s="2042"/>
      <c r="DSY1" s="2042"/>
      <c r="DSZ1" s="2042"/>
      <c r="DTA1" s="2042"/>
      <c r="DTB1" s="2042"/>
      <c r="DTC1" s="2042"/>
      <c r="DTD1" s="2042"/>
      <c r="DTE1" s="2042"/>
      <c r="DTF1" s="2042"/>
      <c r="DTG1" s="2042"/>
      <c r="DTH1" s="2042"/>
      <c r="DTI1" s="2042" t="s">
        <v>822</v>
      </c>
      <c r="DTJ1" s="2042"/>
      <c r="DTK1" s="2042"/>
      <c r="DTL1" s="2042"/>
      <c r="DTM1" s="2042"/>
      <c r="DTN1" s="2042"/>
      <c r="DTO1" s="2042"/>
      <c r="DTP1" s="2042"/>
      <c r="DTQ1" s="2042"/>
      <c r="DTR1" s="2042"/>
      <c r="DTS1" s="2042"/>
      <c r="DTT1" s="2042"/>
      <c r="DTU1" s="2042"/>
      <c r="DTV1" s="2042"/>
      <c r="DTW1" s="2042"/>
      <c r="DTX1" s="2042"/>
      <c r="DTY1" s="2042" t="s">
        <v>822</v>
      </c>
      <c r="DTZ1" s="2042"/>
      <c r="DUA1" s="2042"/>
      <c r="DUB1" s="2042"/>
      <c r="DUC1" s="2042"/>
      <c r="DUD1" s="2042"/>
      <c r="DUE1" s="2042"/>
      <c r="DUF1" s="2042"/>
      <c r="DUG1" s="2042"/>
      <c r="DUH1" s="2042"/>
      <c r="DUI1" s="2042"/>
      <c r="DUJ1" s="2042"/>
      <c r="DUK1" s="2042"/>
      <c r="DUL1" s="2042"/>
      <c r="DUM1" s="2042"/>
      <c r="DUN1" s="2042"/>
      <c r="DUO1" s="2042" t="s">
        <v>822</v>
      </c>
      <c r="DUP1" s="2042"/>
      <c r="DUQ1" s="2042"/>
      <c r="DUR1" s="2042"/>
      <c r="DUS1" s="2042"/>
      <c r="DUT1" s="2042"/>
      <c r="DUU1" s="2042"/>
      <c r="DUV1" s="2042"/>
      <c r="DUW1" s="2042"/>
      <c r="DUX1" s="2042"/>
      <c r="DUY1" s="2042"/>
      <c r="DUZ1" s="2042"/>
      <c r="DVA1" s="2042"/>
      <c r="DVB1" s="2042"/>
      <c r="DVC1" s="2042"/>
      <c r="DVD1" s="2042"/>
      <c r="DVE1" s="2042" t="s">
        <v>822</v>
      </c>
      <c r="DVF1" s="2042"/>
      <c r="DVG1" s="2042"/>
      <c r="DVH1" s="2042"/>
      <c r="DVI1" s="2042"/>
      <c r="DVJ1" s="2042"/>
      <c r="DVK1" s="2042"/>
      <c r="DVL1" s="2042"/>
      <c r="DVM1" s="2042"/>
      <c r="DVN1" s="2042"/>
      <c r="DVO1" s="2042"/>
      <c r="DVP1" s="2042"/>
      <c r="DVQ1" s="2042"/>
      <c r="DVR1" s="2042"/>
      <c r="DVS1" s="2042"/>
      <c r="DVT1" s="2042"/>
      <c r="DVU1" s="2042" t="s">
        <v>822</v>
      </c>
      <c r="DVV1" s="2042"/>
      <c r="DVW1" s="2042"/>
      <c r="DVX1" s="2042"/>
      <c r="DVY1" s="2042"/>
      <c r="DVZ1" s="2042"/>
      <c r="DWA1" s="2042"/>
      <c r="DWB1" s="2042"/>
      <c r="DWC1" s="2042"/>
      <c r="DWD1" s="2042"/>
      <c r="DWE1" s="2042"/>
      <c r="DWF1" s="2042"/>
      <c r="DWG1" s="2042"/>
      <c r="DWH1" s="2042"/>
      <c r="DWI1" s="2042"/>
      <c r="DWJ1" s="2042"/>
      <c r="DWK1" s="2042" t="s">
        <v>822</v>
      </c>
      <c r="DWL1" s="2042"/>
      <c r="DWM1" s="2042"/>
      <c r="DWN1" s="2042"/>
      <c r="DWO1" s="2042"/>
      <c r="DWP1" s="2042"/>
      <c r="DWQ1" s="2042"/>
      <c r="DWR1" s="2042"/>
      <c r="DWS1" s="2042"/>
      <c r="DWT1" s="2042"/>
      <c r="DWU1" s="2042"/>
      <c r="DWV1" s="2042"/>
      <c r="DWW1" s="2042"/>
      <c r="DWX1" s="2042"/>
      <c r="DWY1" s="2042"/>
      <c r="DWZ1" s="2042"/>
      <c r="DXA1" s="2042" t="s">
        <v>822</v>
      </c>
      <c r="DXB1" s="2042"/>
      <c r="DXC1" s="2042"/>
      <c r="DXD1" s="2042"/>
      <c r="DXE1" s="2042"/>
      <c r="DXF1" s="2042"/>
      <c r="DXG1" s="2042"/>
      <c r="DXH1" s="2042"/>
      <c r="DXI1" s="2042"/>
      <c r="DXJ1" s="2042"/>
      <c r="DXK1" s="2042"/>
      <c r="DXL1" s="2042"/>
      <c r="DXM1" s="2042"/>
      <c r="DXN1" s="2042"/>
      <c r="DXO1" s="2042"/>
      <c r="DXP1" s="2042"/>
      <c r="DXQ1" s="2042" t="s">
        <v>822</v>
      </c>
      <c r="DXR1" s="2042"/>
      <c r="DXS1" s="2042"/>
      <c r="DXT1" s="2042"/>
      <c r="DXU1" s="2042"/>
      <c r="DXV1" s="2042"/>
      <c r="DXW1" s="2042"/>
      <c r="DXX1" s="2042"/>
      <c r="DXY1" s="2042"/>
      <c r="DXZ1" s="2042"/>
      <c r="DYA1" s="2042"/>
      <c r="DYB1" s="2042"/>
      <c r="DYC1" s="2042"/>
      <c r="DYD1" s="2042"/>
      <c r="DYE1" s="2042"/>
      <c r="DYF1" s="2042"/>
      <c r="DYG1" s="2042" t="s">
        <v>822</v>
      </c>
      <c r="DYH1" s="2042"/>
      <c r="DYI1" s="2042"/>
      <c r="DYJ1" s="2042"/>
      <c r="DYK1" s="2042"/>
      <c r="DYL1" s="2042"/>
      <c r="DYM1" s="2042"/>
      <c r="DYN1" s="2042"/>
      <c r="DYO1" s="2042"/>
      <c r="DYP1" s="2042"/>
      <c r="DYQ1" s="2042"/>
      <c r="DYR1" s="2042"/>
      <c r="DYS1" s="2042"/>
      <c r="DYT1" s="2042"/>
      <c r="DYU1" s="2042"/>
      <c r="DYV1" s="2042"/>
      <c r="DYW1" s="2042" t="s">
        <v>822</v>
      </c>
      <c r="DYX1" s="2042"/>
      <c r="DYY1" s="2042"/>
      <c r="DYZ1" s="2042"/>
      <c r="DZA1" s="2042"/>
      <c r="DZB1" s="2042"/>
      <c r="DZC1" s="2042"/>
      <c r="DZD1" s="2042"/>
      <c r="DZE1" s="2042"/>
      <c r="DZF1" s="2042"/>
      <c r="DZG1" s="2042"/>
      <c r="DZH1" s="2042"/>
      <c r="DZI1" s="2042"/>
      <c r="DZJ1" s="2042"/>
      <c r="DZK1" s="2042"/>
      <c r="DZL1" s="2042"/>
      <c r="DZM1" s="2042" t="s">
        <v>822</v>
      </c>
      <c r="DZN1" s="2042"/>
      <c r="DZO1" s="2042"/>
      <c r="DZP1" s="2042"/>
      <c r="DZQ1" s="2042"/>
      <c r="DZR1" s="2042"/>
      <c r="DZS1" s="2042"/>
      <c r="DZT1" s="2042"/>
      <c r="DZU1" s="2042"/>
      <c r="DZV1" s="2042"/>
      <c r="DZW1" s="2042"/>
      <c r="DZX1" s="2042"/>
      <c r="DZY1" s="2042"/>
      <c r="DZZ1" s="2042"/>
      <c r="EAA1" s="2042"/>
      <c r="EAB1" s="2042"/>
      <c r="EAC1" s="2042" t="s">
        <v>822</v>
      </c>
      <c r="EAD1" s="2042"/>
      <c r="EAE1" s="2042"/>
      <c r="EAF1" s="2042"/>
      <c r="EAG1" s="2042"/>
      <c r="EAH1" s="2042"/>
      <c r="EAI1" s="2042"/>
      <c r="EAJ1" s="2042"/>
      <c r="EAK1" s="2042"/>
      <c r="EAL1" s="2042"/>
      <c r="EAM1" s="2042"/>
      <c r="EAN1" s="2042"/>
      <c r="EAO1" s="2042"/>
      <c r="EAP1" s="2042"/>
      <c r="EAQ1" s="2042"/>
      <c r="EAR1" s="2042"/>
      <c r="EAS1" s="2042" t="s">
        <v>822</v>
      </c>
      <c r="EAT1" s="2042"/>
      <c r="EAU1" s="2042"/>
      <c r="EAV1" s="2042"/>
      <c r="EAW1" s="2042"/>
      <c r="EAX1" s="2042"/>
      <c r="EAY1" s="2042"/>
      <c r="EAZ1" s="2042"/>
      <c r="EBA1" s="2042"/>
      <c r="EBB1" s="2042"/>
      <c r="EBC1" s="2042"/>
      <c r="EBD1" s="2042"/>
      <c r="EBE1" s="2042"/>
      <c r="EBF1" s="2042"/>
      <c r="EBG1" s="2042"/>
      <c r="EBH1" s="2042"/>
      <c r="EBI1" s="2042" t="s">
        <v>822</v>
      </c>
      <c r="EBJ1" s="2042"/>
      <c r="EBK1" s="2042"/>
      <c r="EBL1" s="2042"/>
      <c r="EBM1" s="2042"/>
      <c r="EBN1" s="2042"/>
      <c r="EBO1" s="2042"/>
      <c r="EBP1" s="2042"/>
      <c r="EBQ1" s="2042"/>
      <c r="EBR1" s="2042"/>
      <c r="EBS1" s="2042"/>
      <c r="EBT1" s="2042"/>
      <c r="EBU1" s="2042"/>
      <c r="EBV1" s="2042"/>
      <c r="EBW1" s="2042"/>
      <c r="EBX1" s="2042"/>
      <c r="EBY1" s="2042" t="s">
        <v>822</v>
      </c>
      <c r="EBZ1" s="2042"/>
      <c r="ECA1" s="2042"/>
      <c r="ECB1" s="2042"/>
      <c r="ECC1" s="2042"/>
      <c r="ECD1" s="2042"/>
      <c r="ECE1" s="2042"/>
      <c r="ECF1" s="2042"/>
      <c r="ECG1" s="2042"/>
      <c r="ECH1" s="2042"/>
      <c r="ECI1" s="2042"/>
      <c r="ECJ1" s="2042"/>
      <c r="ECK1" s="2042"/>
      <c r="ECL1" s="2042"/>
      <c r="ECM1" s="2042"/>
      <c r="ECN1" s="2042"/>
      <c r="ECO1" s="2042" t="s">
        <v>822</v>
      </c>
      <c r="ECP1" s="2042"/>
      <c r="ECQ1" s="2042"/>
      <c r="ECR1" s="2042"/>
      <c r="ECS1" s="2042"/>
      <c r="ECT1" s="2042"/>
      <c r="ECU1" s="2042"/>
      <c r="ECV1" s="2042"/>
      <c r="ECW1" s="2042"/>
      <c r="ECX1" s="2042"/>
      <c r="ECY1" s="2042"/>
      <c r="ECZ1" s="2042"/>
      <c r="EDA1" s="2042"/>
      <c r="EDB1" s="2042"/>
      <c r="EDC1" s="2042"/>
      <c r="EDD1" s="2042"/>
      <c r="EDE1" s="2042" t="s">
        <v>822</v>
      </c>
      <c r="EDF1" s="2042"/>
      <c r="EDG1" s="2042"/>
      <c r="EDH1" s="2042"/>
      <c r="EDI1" s="2042"/>
      <c r="EDJ1" s="2042"/>
      <c r="EDK1" s="2042"/>
      <c r="EDL1" s="2042"/>
      <c r="EDM1" s="2042"/>
      <c r="EDN1" s="2042"/>
      <c r="EDO1" s="2042"/>
      <c r="EDP1" s="2042"/>
      <c r="EDQ1" s="2042"/>
      <c r="EDR1" s="2042"/>
      <c r="EDS1" s="2042"/>
      <c r="EDT1" s="2042"/>
      <c r="EDU1" s="2042" t="s">
        <v>822</v>
      </c>
      <c r="EDV1" s="2042"/>
      <c r="EDW1" s="2042"/>
      <c r="EDX1" s="2042"/>
      <c r="EDY1" s="2042"/>
      <c r="EDZ1" s="2042"/>
      <c r="EEA1" s="2042"/>
      <c r="EEB1" s="2042"/>
      <c r="EEC1" s="2042"/>
      <c r="EED1" s="2042"/>
      <c r="EEE1" s="2042"/>
      <c r="EEF1" s="2042"/>
      <c r="EEG1" s="2042"/>
      <c r="EEH1" s="2042"/>
      <c r="EEI1" s="2042"/>
      <c r="EEJ1" s="2042"/>
      <c r="EEK1" s="2042" t="s">
        <v>822</v>
      </c>
      <c r="EEL1" s="2042"/>
      <c r="EEM1" s="2042"/>
      <c r="EEN1" s="2042"/>
      <c r="EEO1" s="2042"/>
      <c r="EEP1" s="2042"/>
      <c r="EEQ1" s="2042"/>
      <c r="EER1" s="2042"/>
      <c r="EES1" s="2042"/>
      <c r="EET1" s="2042"/>
      <c r="EEU1" s="2042"/>
      <c r="EEV1" s="2042"/>
      <c r="EEW1" s="2042"/>
      <c r="EEX1" s="2042"/>
      <c r="EEY1" s="2042"/>
      <c r="EEZ1" s="2042"/>
      <c r="EFA1" s="2042" t="s">
        <v>822</v>
      </c>
      <c r="EFB1" s="2042"/>
      <c r="EFC1" s="2042"/>
      <c r="EFD1" s="2042"/>
      <c r="EFE1" s="2042"/>
      <c r="EFF1" s="2042"/>
      <c r="EFG1" s="2042"/>
      <c r="EFH1" s="2042"/>
      <c r="EFI1" s="2042"/>
      <c r="EFJ1" s="2042"/>
      <c r="EFK1" s="2042"/>
      <c r="EFL1" s="2042"/>
      <c r="EFM1" s="2042"/>
      <c r="EFN1" s="2042"/>
      <c r="EFO1" s="2042"/>
      <c r="EFP1" s="2042"/>
      <c r="EFQ1" s="2042" t="s">
        <v>822</v>
      </c>
      <c r="EFR1" s="2042"/>
      <c r="EFS1" s="2042"/>
      <c r="EFT1" s="2042"/>
      <c r="EFU1" s="2042"/>
      <c r="EFV1" s="2042"/>
      <c r="EFW1" s="2042"/>
      <c r="EFX1" s="2042"/>
      <c r="EFY1" s="2042"/>
      <c r="EFZ1" s="2042"/>
      <c r="EGA1" s="2042"/>
      <c r="EGB1" s="2042"/>
      <c r="EGC1" s="2042"/>
      <c r="EGD1" s="2042"/>
      <c r="EGE1" s="2042"/>
      <c r="EGF1" s="2042"/>
      <c r="EGG1" s="2042" t="s">
        <v>822</v>
      </c>
      <c r="EGH1" s="2042"/>
      <c r="EGI1" s="2042"/>
      <c r="EGJ1" s="2042"/>
      <c r="EGK1" s="2042"/>
      <c r="EGL1" s="2042"/>
      <c r="EGM1" s="2042"/>
      <c r="EGN1" s="2042"/>
      <c r="EGO1" s="2042"/>
      <c r="EGP1" s="2042"/>
      <c r="EGQ1" s="2042"/>
      <c r="EGR1" s="2042"/>
      <c r="EGS1" s="2042"/>
      <c r="EGT1" s="2042"/>
      <c r="EGU1" s="2042"/>
      <c r="EGV1" s="2042"/>
      <c r="EGW1" s="2042" t="s">
        <v>822</v>
      </c>
      <c r="EGX1" s="2042"/>
      <c r="EGY1" s="2042"/>
      <c r="EGZ1" s="2042"/>
      <c r="EHA1" s="2042"/>
      <c r="EHB1" s="2042"/>
      <c r="EHC1" s="2042"/>
      <c r="EHD1" s="2042"/>
      <c r="EHE1" s="2042"/>
      <c r="EHF1" s="2042"/>
      <c r="EHG1" s="2042"/>
      <c r="EHH1" s="2042"/>
      <c r="EHI1" s="2042"/>
      <c r="EHJ1" s="2042"/>
      <c r="EHK1" s="2042"/>
      <c r="EHL1" s="2042"/>
      <c r="EHM1" s="2042" t="s">
        <v>822</v>
      </c>
      <c r="EHN1" s="2042"/>
      <c r="EHO1" s="2042"/>
      <c r="EHP1" s="2042"/>
      <c r="EHQ1" s="2042"/>
      <c r="EHR1" s="2042"/>
      <c r="EHS1" s="2042"/>
      <c r="EHT1" s="2042"/>
      <c r="EHU1" s="2042"/>
      <c r="EHV1" s="2042"/>
      <c r="EHW1" s="2042"/>
      <c r="EHX1" s="2042"/>
      <c r="EHY1" s="2042"/>
      <c r="EHZ1" s="2042"/>
      <c r="EIA1" s="2042"/>
      <c r="EIB1" s="2042"/>
      <c r="EIC1" s="2042" t="s">
        <v>822</v>
      </c>
      <c r="EID1" s="2042"/>
      <c r="EIE1" s="2042"/>
      <c r="EIF1" s="2042"/>
      <c r="EIG1" s="2042"/>
      <c r="EIH1" s="2042"/>
      <c r="EII1" s="2042"/>
      <c r="EIJ1" s="2042"/>
      <c r="EIK1" s="2042"/>
      <c r="EIL1" s="2042"/>
      <c r="EIM1" s="2042"/>
      <c r="EIN1" s="2042"/>
      <c r="EIO1" s="2042"/>
      <c r="EIP1" s="2042"/>
      <c r="EIQ1" s="2042"/>
      <c r="EIR1" s="2042"/>
      <c r="EIS1" s="2042" t="s">
        <v>822</v>
      </c>
      <c r="EIT1" s="2042"/>
      <c r="EIU1" s="2042"/>
      <c r="EIV1" s="2042"/>
      <c r="EIW1" s="2042"/>
      <c r="EIX1" s="2042"/>
      <c r="EIY1" s="2042"/>
      <c r="EIZ1" s="2042"/>
      <c r="EJA1" s="2042"/>
      <c r="EJB1" s="2042"/>
      <c r="EJC1" s="2042"/>
      <c r="EJD1" s="2042"/>
      <c r="EJE1" s="2042"/>
      <c r="EJF1" s="2042"/>
      <c r="EJG1" s="2042"/>
      <c r="EJH1" s="2042"/>
      <c r="EJI1" s="2042" t="s">
        <v>822</v>
      </c>
      <c r="EJJ1" s="2042"/>
      <c r="EJK1" s="2042"/>
      <c r="EJL1" s="2042"/>
      <c r="EJM1" s="2042"/>
      <c r="EJN1" s="2042"/>
      <c r="EJO1" s="2042"/>
      <c r="EJP1" s="2042"/>
      <c r="EJQ1" s="2042"/>
      <c r="EJR1" s="2042"/>
      <c r="EJS1" s="2042"/>
      <c r="EJT1" s="2042"/>
      <c r="EJU1" s="2042"/>
      <c r="EJV1" s="2042"/>
      <c r="EJW1" s="2042"/>
      <c r="EJX1" s="2042"/>
      <c r="EJY1" s="2042" t="s">
        <v>822</v>
      </c>
      <c r="EJZ1" s="2042"/>
      <c r="EKA1" s="2042"/>
      <c r="EKB1" s="2042"/>
      <c r="EKC1" s="2042"/>
      <c r="EKD1" s="2042"/>
      <c r="EKE1" s="2042"/>
      <c r="EKF1" s="2042"/>
      <c r="EKG1" s="2042"/>
      <c r="EKH1" s="2042"/>
      <c r="EKI1" s="2042"/>
      <c r="EKJ1" s="2042"/>
      <c r="EKK1" s="2042"/>
      <c r="EKL1" s="2042"/>
      <c r="EKM1" s="2042"/>
      <c r="EKN1" s="2042"/>
      <c r="EKO1" s="2042" t="s">
        <v>822</v>
      </c>
      <c r="EKP1" s="2042"/>
      <c r="EKQ1" s="2042"/>
      <c r="EKR1" s="2042"/>
      <c r="EKS1" s="2042"/>
      <c r="EKT1" s="2042"/>
      <c r="EKU1" s="2042"/>
      <c r="EKV1" s="2042"/>
      <c r="EKW1" s="2042"/>
      <c r="EKX1" s="2042"/>
      <c r="EKY1" s="2042"/>
      <c r="EKZ1" s="2042"/>
      <c r="ELA1" s="2042"/>
      <c r="ELB1" s="2042"/>
      <c r="ELC1" s="2042"/>
      <c r="ELD1" s="2042"/>
      <c r="ELE1" s="2042" t="s">
        <v>822</v>
      </c>
      <c r="ELF1" s="2042"/>
      <c r="ELG1" s="2042"/>
      <c r="ELH1" s="2042"/>
      <c r="ELI1" s="2042"/>
      <c r="ELJ1" s="2042"/>
      <c r="ELK1" s="2042"/>
      <c r="ELL1" s="2042"/>
      <c r="ELM1" s="2042"/>
      <c r="ELN1" s="2042"/>
      <c r="ELO1" s="2042"/>
      <c r="ELP1" s="2042"/>
      <c r="ELQ1" s="2042"/>
      <c r="ELR1" s="2042"/>
      <c r="ELS1" s="2042"/>
      <c r="ELT1" s="2042"/>
      <c r="ELU1" s="2042" t="s">
        <v>822</v>
      </c>
      <c r="ELV1" s="2042"/>
      <c r="ELW1" s="2042"/>
      <c r="ELX1" s="2042"/>
      <c r="ELY1" s="2042"/>
      <c r="ELZ1" s="2042"/>
      <c r="EMA1" s="2042"/>
      <c r="EMB1" s="2042"/>
      <c r="EMC1" s="2042"/>
      <c r="EMD1" s="2042"/>
      <c r="EME1" s="2042"/>
      <c r="EMF1" s="2042"/>
      <c r="EMG1" s="2042"/>
      <c r="EMH1" s="2042"/>
      <c r="EMI1" s="2042"/>
      <c r="EMJ1" s="2042"/>
      <c r="EMK1" s="2042" t="s">
        <v>822</v>
      </c>
      <c r="EML1" s="2042"/>
      <c r="EMM1" s="2042"/>
      <c r="EMN1" s="2042"/>
      <c r="EMO1" s="2042"/>
      <c r="EMP1" s="2042"/>
      <c r="EMQ1" s="2042"/>
      <c r="EMR1" s="2042"/>
      <c r="EMS1" s="2042"/>
      <c r="EMT1" s="2042"/>
      <c r="EMU1" s="2042"/>
      <c r="EMV1" s="2042"/>
      <c r="EMW1" s="2042"/>
      <c r="EMX1" s="2042"/>
      <c r="EMY1" s="2042"/>
      <c r="EMZ1" s="2042"/>
      <c r="ENA1" s="2042" t="s">
        <v>822</v>
      </c>
      <c r="ENB1" s="2042"/>
      <c r="ENC1" s="2042"/>
      <c r="END1" s="2042"/>
      <c r="ENE1" s="2042"/>
      <c r="ENF1" s="2042"/>
      <c r="ENG1" s="2042"/>
      <c r="ENH1" s="2042"/>
      <c r="ENI1" s="2042"/>
      <c r="ENJ1" s="2042"/>
      <c r="ENK1" s="2042"/>
      <c r="ENL1" s="2042"/>
      <c r="ENM1" s="2042"/>
      <c r="ENN1" s="2042"/>
      <c r="ENO1" s="2042"/>
      <c r="ENP1" s="2042"/>
      <c r="ENQ1" s="2042" t="s">
        <v>822</v>
      </c>
      <c r="ENR1" s="2042"/>
      <c r="ENS1" s="2042"/>
      <c r="ENT1" s="2042"/>
      <c r="ENU1" s="2042"/>
      <c r="ENV1" s="2042"/>
      <c r="ENW1" s="2042"/>
      <c r="ENX1" s="2042"/>
      <c r="ENY1" s="2042"/>
      <c r="ENZ1" s="2042"/>
      <c r="EOA1" s="2042"/>
      <c r="EOB1" s="2042"/>
      <c r="EOC1" s="2042"/>
      <c r="EOD1" s="2042"/>
      <c r="EOE1" s="2042"/>
      <c r="EOF1" s="2042"/>
      <c r="EOG1" s="2042" t="s">
        <v>822</v>
      </c>
      <c r="EOH1" s="2042"/>
      <c r="EOI1" s="2042"/>
      <c r="EOJ1" s="2042"/>
      <c r="EOK1" s="2042"/>
      <c r="EOL1" s="2042"/>
      <c r="EOM1" s="2042"/>
      <c r="EON1" s="2042"/>
      <c r="EOO1" s="2042"/>
      <c r="EOP1" s="2042"/>
      <c r="EOQ1" s="2042"/>
      <c r="EOR1" s="2042"/>
      <c r="EOS1" s="2042"/>
      <c r="EOT1" s="2042"/>
      <c r="EOU1" s="2042"/>
      <c r="EOV1" s="2042"/>
      <c r="EOW1" s="2042" t="s">
        <v>822</v>
      </c>
      <c r="EOX1" s="2042"/>
      <c r="EOY1" s="2042"/>
      <c r="EOZ1" s="2042"/>
      <c r="EPA1" s="2042"/>
      <c r="EPB1" s="2042"/>
      <c r="EPC1" s="2042"/>
      <c r="EPD1" s="2042"/>
      <c r="EPE1" s="2042"/>
      <c r="EPF1" s="2042"/>
      <c r="EPG1" s="2042"/>
      <c r="EPH1" s="2042"/>
      <c r="EPI1" s="2042"/>
      <c r="EPJ1" s="2042"/>
      <c r="EPK1" s="2042"/>
      <c r="EPL1" s="2042"/>
      <c r="EPM1" s="2042" t="s">
        <v>822</v>
      </c>
      <c r="EPN1" s="2042"/>
      <c r="EPO1" s="2042"/>
      <c r="EPP1" s="2042"/>
      <c r="EPQ1" s="2042"/>
      <c r="EPR1" s="2042"/>
      <c r="EPS1" s="2042"/>
      <c r="EPT1" s="2042"/>
      <c r="EPU1" s="2042"/>
      <c r="EPV1" s="2042"/>
      <c r="EPW1" s="2042"/>
      <c r="EPX1" s="2042"/>
      <c r="EPY1" s="2042"/>
      <c r="EPZ1" s="2042"/>
      <c r="EQA1" s="2042"/>
      <c r="EQB1" s="2042"/>
      <c r="EQC1" s="2042" t="s">
        <v>822</v>
      </c>
      <c r="EQD1" s="2042"/>
      <c r="EQE1" s="2042"/>
      <c r="EQF1" s="2042"/>
      <c r="EQG1" s="2042"/>
      <c r="EQH1" s="2042"/>
      <c r="EQI1" s="2042"/>
      <c r="EQJ1" s="2042"/>
      <c r="EQK1" s="2042"/>
      <c r="EQL1" s="2042"/>
      <c r="EQM1" s="2042"/>
      <c r="EQN1" s="2042"/>
      <c r="EQO1" s="2042"/>
      <c r="EQP1" s="2042"/>
      <c r="EQQ1" s="2042"/>
      <c r="EQR1" s="2042"/>
      <c r="EQS1" s="2042" t="s">
        <v>822</v>
      </c>
      <c r="EQT1" s="2042"/>
      <c r="EQU1" s="2042"/>
      <c r="EQV1" s="2042"/>
      <c r="EQW1" s="2042"/>
      <c r="EQX1" s="2042"/>
      <c r="EQY1" s="2042"/>
      <c r="EQZ1" s="2042"/>
      <c r="ERA1" s="2042"/>
      <c r="ERB1" s="2042"/>
      <c r="ERC1" s="2042"/>
      <c r="ERD1" s="2042"/>
      <c r="ERE1" s="2042"/>
      <c r="ERF1" s="2042"/>
      <c r="ERG1" s="2042"/>
      <c r="ERH1" s="2042"/>
      <c r="ERI1" s="2042" t="s">
        <v>822</v>
      </c>
      <c r="ERJ1" s="2042"/>
      <c r="ERK1" s="2042"/>
      <c r="ERL1" s="2042"/>
      <c r="ERM1" s="2042"/>
      <c r="ERN1" s="2042"/>
      <c r="ERO1" s="2042"/>
      <c r="ERP1" s="2042"/>
      <c r="ERQ1" s="2042"/>
      <c r="ERR1" s="2042"/>
      <c r="ERS1" s="2042"/>
      <c r="ERT1" s="2042"/>
      <c r="ERU1" s="2042"/>
      <c r="ERV1" s="2042"/>
      <c r="ERW1" s="2042"/>
      <c r="ERX1" s="2042"/>
      <c r="ERY1" s="2042" t="s">
        <v>822</v>
      </c>
      <c r="ERZ1" s="2042"/>
      <c r="ESA1" s="2042"/>
      <c r="ESB1" s="2042"/>
      <c r="ESC1" s="2042"/>
      <c r="ESD1" s="2042"/>
      <c r="ESE1" s="2042"/>
      <c r="ESF1" s="2042"/>
      <c r="ESG1" s="2042"/>
      <c r="ESH1" s="2042"/>
      <c r="ESI1" s="2042"/>
      <c r="ESJ1" s="2042"/>
      <c r="ESK1" s="2042"/>
      <c r="ESL1" s="2042"/>
      <c r="ESM1" s="2042"/>
      <c r="ESN1" s="2042"/>
      <c r="ESO1" s="2042" t="s">
        <v>822</v>
      </c>
      <c r="ESP1" s="2042"/>
      <c r="ESQ1" s="2042"/>
      <c r="ESR1" s="2042"/>
      <c r="ESS1" s="2042"/>
      <c r="EST1" s="2042"/>
      <c r="ESU1" s="2042"/>
      <c r="ESV1" s="2042"/>
      <c r="ESW1" s="2042"/>
      <c r="ESX1" s="2042"/>
      <c r="ESY1" s="2042"/>
      <c r="ESZ1" s="2042"/>
      <c r="ETA1" s="2042"/>
      <c r="ETB1" s="2042"/>
      <c r="ETC1" s="2042"/>
      <c r="ETD1" s="2042"/>
      <c r="ETE1" s="2042" t="s">
        <v>822</v>
      </c>
      <c r="ETF1" s="2042"/>
      <c r="ETG1" s="2042"/>
      <c r="ETH1" s="2042"/>
      <c r="ETI1" s="2042"/>
      <c r="ETJ1" s="2042"/>
      <c r="ETK1" s="2042"/>
      <c r="ETL1" s="2042"/>
      <c r="ETM1" s="2042"/>
      <c r="ETN1" s="2042"/>
      <c r="ETO1" s="2042"/>
      <c r="ETP1" s="2042"/>
      <c r="ETQ1" s="2042"/>
      <c r="ETR1" s="2042"/>
      <c r="ETS1" s="2042"/>
      <c r="ETT1" s="2042"/>
      <c r="ETU1" s="2042" t="s">
        <v>822</v>
      </c>
      <c r="ETV1" s="2042"/>
      <c r="ETW1" s="2042"/>
      <c r="ETX1" s="2042"/>
      <c r="ETY1" s="2042"/>
      <c r="ETZ1" s="2042"/>
      <c r="EUA1" s="2042"/>
      <c r="EUB1" s="2042"/>
      <c r="EUC1" s="2042"/>
      <c r="EUD1" s="2042"/>
      <c r="EUE1" s="2042"/>
      <c r="EUF1" s="2042"/>
      <c r="EUG1" s="2042"/>
      <c r="EUH1" s="2042"/>
      <c r="EUI1" s="2042"/>
      <c r="EUJ1" s="2042"/>
      <c r="EUK1" s="2042" t="s">
        <v>822</v>
      </c>
      <c r="EUL1" s="2042"/>
      <c r="EUM1" s="2042"/>
      <c r="EUN1" s="2042"/>
      <c r="EUO1" s="2042"/>
      <c r="EUP1" s="2042"/>
      <c r="EUQ1" s="2042"/>
      <c r="EUR1" s="2042"/>
      <c r="EUS1" s="2042"/>
      <c r="EUT1" s="2042"/>
      <c r="EUU1" s="2042"/>
      <c r="EUV1" s="2042"/>
      <c r="EUW1" s="2042"/>
      <c r="EUX1" s="2042"/>
      <c r="EUY1" s="2042"/>
      <c r="EUZ1" s="2042"/>
      <c r="EVA1" s="2042" t="s">
        <v>822</v>
      </c>
      <c r="EVB1" s="2042"/>
      <c r="EVC1" s="2042"/>
      <c r="EVD1" s="2042"/>
      <c r="EVE1" s="2042"/>
      <c r="EVF1" s="2042"/>
      <c r="EVG1" s="2042"/>
      <c r="EVH1" s="2042"/>
      <c r="EVI1" s="2042"/>
      <c r="EVJ1" s="2042"/>
      <c r="EVK1" s="2042"/>
      <c r="EVL1" s="2042"/>
      <c r="EVM1" s="2042"/>
      <c r="EVN1" s="2042"/>
      <c r="EVO1" s="2042"/>
      <c r="EVP1" s="2042"/>
      <c r="EVQ1" s="2042" t="s">
        <v>822</v>
      </c>
      <c r="EVR1" s="2042"/>
      <c r="EVS1" s="2042"/>
      <c r="EVT1" s="2042"/>
      <c r="EVU1" s="2042"/>
      <c r="EVV1" s="2042"/>
      <c r="EVW1" s="2042"/>
      <c r="EVX1" s="2042"/>
      <c r="EVY1" s="2042"/>
      <c r="EVZ1" s="2042"/>
      <c r="EWA1" s="2042"/>
      <c r="EWB1" s="2042"/>
      <c r="EWC1" s="2042"/>
      <c r="EWD1" s="2042"/>
      <c r="EWE1" s="2042"/>
      <c r="EWF1" s="2042"/>
      <c r="EWG1" s="2042" t="s">
        <v>822</v>
      </c>
      <c r="EWH1" s="2042"/>
      <c r="EWI1" s="2042"/>
      <c r="EWJ1" s="2042"/>
      <c r="EWK1" s="2042"/>
      <c r="EWL1" s="2042"/>
      <c r="EWM1" s="2042"/>
      <c r="EWN1" s="2042"/>
      <c r="EWO1" s="2042"/>
      <c r="EWP1" s="2042"/>
      <c r="EWQ1" s="2042"/>
      <c r="EWR1" s="2042"/>
      <c r="EWS1" s="2042"/>
      <c r="EWT1" s="2042"/>
      <c r="EWU1" s="2042"/>
      <c r="EWV1" s="2042"/>
      <c r="EWW1" s="2042" t="s">
        <v>822</v>
      </c>
      <c r="EWX1" s="2042"/>
      <c r="EWY1" s="2042"/>
      <c r="EWZ1" s="2042"/>
      <c r="EXA1" s="2042"/>
      <c r="EXB1" s="2042"/>
      <c r="EXC1" s="2042"/>
      <c r="EXD1" s="2042"/>
      <c r="EXE1" s="2042"/>
      <c r="EXF1" s="2042"/>
      <c r="EXG1" s="2042"/>
      <c r="EXH1" s="2042"/>
      <c r="EXI1" s="2042"/>
      <c r="EXJ1" s="2042"/>
      <c r="EXK1" s="2042"/>
      <c r="EXL1" s="2042"/>
      <c r="EXM1" s="2042" t="s">
        <v>822</v>
      </c>
      <c r="EXN1" s="2042"/>
      <c r="EXO1" s="2042"/>
      <c r="EXP1" s="2042"/>
      <c r="EXQ1" s="2042"/>
      <c r="EXR1" s="2042"/>
      <c r="EXS1" s="2042"/>
      <c r="EXT1" s="2042"/>
      <c r="EXU1" s="2042"/>
      <c r="EXV1" s="2042"/>
      <c r="EXW1" s="2042"/>
      <c r="EXX1" s="2042"/>
      <c r="EXY1" s="2042"/>
      <c r="EXZ1" s="2042"/>
      <c r="EYA1" s="2042"/>
      <c r="EYB1" s="2042"/>
      <c r="EYC1" s="2042" t="s">
        <v>822</v>
      </c>
      <c r="EYD1" s="2042"/>
      <c r="EYE1" s="2042"/>
      <c r="EYF1" s="2042"/>
      <c r="EYG1" s="2042"/>
      <c r="EYH1" s="2042"/>
      <c r="EYI1" s="2042"/>
      <c r="EYJ1" s="2042"/>
      <c r="EYK1" s="2042"/>
      <c r="EYL1" s="2042"/>
      <c r="EYM1" s="2042"/>
      <c r="EYN1" s="2042"/>
      <c r="EYO1" s="2042"/>
      <c r="EYP1" s="2042"/>
      <c r="EYQ1" s="2042"/>
      <c r="EYR1" s="2042"/>
      <c r="EYS1" s="2042" t="s">
        <v>822</v>
      </c>
      <c r="EYT1" s="2042"/>
      <c r="EYU1" s="2042"/>
      <c r="EYV1" s="2042"/>
      <c r="EYW1" s="2042"/>
      <c r="EYX1" s="2042"/>
      <c r="EYY1" s="2042"/>
      <c r="EYZ1" s="2042"/>
      <c r="EZA1" s="2042"/>
      <c r="EZB1" s="2042"/>
      <c r="EZC1" s="2042"/>
      <c r="EZD1" s="2042"/>
      <c r="EZE1" s="2042"/>
      <c r="EZF1" s="2042"/>
      <c r="EZG1" s="2042"/>
      <c r="EZH1" s="2042"/>
      <c r="EZI1" s="2042" t="s">
        <v>822</v>
      </c>
      <c r="EZJ1" s="2042"/>
      <c r="EZK1" s="2042"/>
      <c r="EZL1" s="2042"/>
      <c r="EZM1" s="2042"/>
      <c r="EZN1" s="2042"/>
      <c r="EZO1" s="2042"/>
      <c r="EZP1" s="2042"/>
      <c r="EZQ1" s="2042"/>
      <c r="EZR1" s="2042"/>
      <c r="EZS1" s="2042"/>
      <c r="EZT1" s="2042"/>
      <c r="EZU1" s="2042"/>
      <c r="EZV1" s="2042"/>
      <c r="EZW1" s="2042"/>
      <c r="EZX1" s="2042"/>
      <c r="EZY1" s="2042" t="s">
        <v>822</v>
      </c>
      <c r="EZZ1" s="2042"/>
      <c r="FAA1" s="2042"/>
      <c r="FAB1" s="2042"/>
      <c r="FAC1" s="2042"/>
      <c r="FAD1" s="2042"/>
      <c r="FAE1" s="2042"/>
      <c r="FAF1" s="2042"/>
      <c r="FAG1" s="2042"/>
      <c r="FAH1" s="2042"/>
      <c r="FAI1" s="2042"/>
      <c r="FAJ1" s="2042"/>
      <c r="FAK1" s="2042"/>
      <c r="FAL1" s="2042"/>
      <c r="FAM1" s="2042"/>
      <c r="FAN1" s="2042"/>
      <c r="FAO1" s="2042" t="s">
        <v>822</v>
      </c>
      <c r="FAP1" s="2042"/>
      <c r="FAQ1" s="2042"/>
      <c r="FAR1" s="2042"/>
      <c r="FAS1" s="2042"/>
      <c r="FAT1" s="2042"/>
      <c r="FAU1" s="2042"/>
      <c r="FAV1" s="2042"/>
      <c r="FAW1" s="2042"/>
      <c r="FAX1" s="2042"/>
      <c r="FAY1" s="2042"/>
      <c r="FAZ1" s="2042"/>
      <c r="FBA1" s="2042"/>
      <c r="FBB1" s="2042"/>
      <c r="FBC1" s="2042"/>
      <c r="FBD1" s="2042"/>
      <c r="FBE1" s="2042" t="s">
        <v>822</v>
      </c>
      <c r="FBF1" s="2042"/>
      <c r="FBG1" s="2042"/>
      <c r="FBH1" s="2042"/>
      <c r="FBI1" s="2042"/>
      <c r="FBJ1" s="2042"/>
      <c r="FBK1" s="2042"/>
      <c r="FBL1" s="2042"/>
      <c r="FBM1" s="2042"/>
      <c r="FBN1" s="2042"/>
      <c r="FBO1" s="2042"/>
      <c r="FBP1" s="2042"/>
      <c r="FBQ1" s="2042"/>
      <c r="FBR1" s="2042"/>
      <c r="FBS1" s="2042"/>
      <c r="FBT1" s="2042"/>
      <c r="FBU1" s="2042" t="s">
        <v>822</v>
      </c>
      <c r="FBV1" s="2042"/>
      <c r="FBW1" s="2042"/>
      <c r="FBX1" s="2042"/>
      <c r="FBY1" s="2042"/>
      <c r="FBZ1" s="2042"/>
      <c r="FCA1" s="2042"/>
      <c r="FCB1" s="2042"/>
      <c r="FCC1" s="2042"/>
      <c r="FCD1" s="2042"/>
      <c r="FCE1" s="2042"/>
      <c r="FCF1" s="2042"/>
      <c r="FCG1" s="2042"/>
      <c r="FCH1" s="2042"/>
      <c r="FCI1" s="2042"/>
      <c r="FCJ1" s="2042"/>
      <c r="FCK1" s="2042" t="s">
        <v>822</v>
      </c>
      <c r="FCL1" s="2042"/>
      <c r="FCM1" s="2042"/>
      <c r="FCN1" s="2042"/>
      <c r="FCO1" s="2042"/>
      <c r="FCP1" s="2042"/>
      <c r="FCQ1" s="2042"/>
      <c r="FCR1" s="2042"/>
      <c r="FCS1" s="2042"/>
      <c r="FCT1" s="2042"/>
      <c r="FCU1" s="2042"/>
      <c r="FCV1" s="2042"/>
      <c r="FCW1" s="2042"/>
      <c r="FCX1" s="2042"/>
      <c r="FCY1" s="2042"/>
      <c r="FCZ1" s="2042"/>
      <c r="FDA1" s="2042" t="s">
        <v>822</v>
      </c>
      <c r="FDB1" s="2042"/>
      <c r="FDC1" s="2042"/>
      <c r="FDD1" s="2042"/>
      <c r="FDE1" s="2042"/>
      <c r="FDF1" s="2042"/>
      <c r="FDG1" s="2042"/>
      <c r="FDH1" s="2042"/>
      <c r="FDI1" s="2042"/>
      <c r="FDJ1" s="2042"/>
      <c r="FDK1" s="2042"/>
      <c r="FDL1" s="2042"/>
      <c r="FDM1" s="2042"/>
      <c r="FDN1" s="2042"/>
      <c r="FDO1" s="2042"/>
      <c r="FDP1" s="2042"/>
      <c r="FDQ1" s="2042" t="s">
        <v>822</v>
      </c>
      <c r="FDR1" s="2042"/>
      <c r="FDS1" s="2042"/>
      <c r="FDT1" s="2042"/>
      <c r="FDU1" s="2042"/>
      <c r="FDV1" s="2042"/>
      <c r="FDW1" s="2042"/>
      <c r="FDX1" s="2042"/>
      <c r="FDY1" s="2042"/>
      <c r="FDZ1" s="2042"/>
      <c r="FEA1" s="2042"/>
      <c r="FEB1" s="2042"/>
      <c r="FEC1" s="2042"/>
      <c r="FED1" s="2042"/>
      <c r="FEE1" s="2042"/>
      <c r="FEF1" s="2042"/>
      <c r="FEG1" s="2042" t="s">
        <v>822</v>
      </c>
      <c r="FEH1" s="2042"/>
      <c r="FEI1" s="2042"/>
      <c r="FEJ1" s="2042"/>
      <c r="FEK1" s="2042"/>
      <c r="FEL1" s="2042"/>
      <c r="FEM1" s="2042"/>
      <c r="FEN1" s="2042"/>
      <c r="FEO1" s="2042"/>
      <c r="FEP1" s="2042"/>
      <c r="FEQ1" s="2042"/>
      <c r="FER1" s="2042"/>
      <c r="FES1" s="2042"/>
      <c r="FET1" s="2042"/>
      <c r="FEU1" s="2042"/>
      <c r="FEV1" s="2042"/>
      <c r="FEW1" s="2042" t="s">
        <v>822</v>
      </c>
      <c r="FEX1" s="2042"/>
      <c r="FEY1" s="2042"/>
      <c r="FEZ1" s="2042"/>
      <c r="FFA1" s="2042"/>
      <c r="FFB1" s="2042"/>
      <c r="FFC1" s="2042"/>
      <c r="FFD1" s="2042"/>
      <c r="FFE1" s="2042"/>
      <c r="FFF1" s="2042"/>
      <c r="FFG1" s="2042"/>
      <c r="FFH1" s="2042"/>
      <c r="FFI1" s="2042"/>
      <c r="FFJ1" s="2042"/>
      <c r="FFK1" s="2042"/>
      <c r="FFL1" s="2042"/>
      <c r="FFM1" s="2042" t="s">
        <v>822</v>
      </c>
      <c r="FFN1" s="2042"/>
      <c r="FFO1" s="2042"/>
      <c r="FFP1" s="2042"/>
      <c r="FFQ1" s="2042"/>
      <c r="FFR1" s="2042"/>
      <c r="FFS1" s="2042"/>
      <c r="FFT1" s="2042"/>
      <c r="FFU1" s="2042"/>
      <c r="FFV1" s="2042"/>
      <c r="FFW1" s="2042"/>
      <c r="FFX1" s="2042"/>
      <c r="FFY1" s="2042"/>
      <c r="FFZ1" s="2042"/>
      <c r="FGA1" s="2042"/>
      <c r="FGB1" s="2042"/>
      <c r="FGC1" s="2042" t="s">
        <v>822</v>
      </c>
      <c r="FGD1" s="2042"/>
      <c r="FGE1" s="2042"/>
      <c r="FGF1" s="2042"/>
      <c r="FGG1" s="2042"/>
      <c r="FGH1" s="2042"/>
      <c r="FGI1" s="2042"/>
      <c r="FGJ1" s="2042"/>
      <c r="FGK1" s="2042"/>
      <c r="FGL1" s="2042"/>
      <c r="FGM1" s="2042"/>
      <c r="FGN1" s="2042"/>
      <c r="FGO1" s="2042"/>
      <c r="FGP1" s="2042"/>
      <c r="FGQ1" s="2042"/>
      <c r="FGR1" s="2042"/>
      <c r="FGS1" s="2042" t="s">
        <v>822</v>
      </c>
      <c r="FGT1" s="2042"/>
      <c r="FGU1" s="2042"/>
      <c r="FGV1" s="2042"/>
      <c r="FGW1" s="2042"/>
      <c r="FGX1" s="2042"/>
      <c r="FGY1" s="2042"/>
      <c r="FGZ1" s="2042"/>
      <c r="FHA1" s="2042"/>
      <c r="FHB1" s="2042"/>
      <c r="FHC1" s="2042"/>
      <c r="FHD1" s="2042"/>
      <c r="FHE1" s="2042"/>
      <c r="FHF1" s="2042"/>
      <c r="FHG1" s="2042"/>
      <c r="FHH1" s="2042"/>
      <c r="FHI1" s="2042" t="s">
        <v>822</v>
      </c>
      <c r="FHJ1" s="2042"/>
      <c r="FHK1" s="2042"/>
      <c r="FHL1" s="2042"/>
      <c r="FHM1" s="2042"/>
      <c r="FHN1" s="2042"/>
      <c r="FHO1" s="2042"/>
      <c r="FHP1" s="2042"/>
      <c r="FHQ1" s="2042"/>
      <c r="FHR1" s="2042"/>
      <c r="FHS1" s="2042"/>
      <c r="FHT1" s="2042"/>
      <c r="FHU1" s="2042"/>
      <c r="FHV1" s="2042"/>
      <c r="FHW1" s="2042"/>
      <c r="FHX1" s="2042"/>
      <c r="FHY1" s="2042" t="s">
        <v>822</v>
      </c>
      <c r="FHZ1" s="2042"/>
      <c r="FIA1" s="2042"/>
      <c r="FIB1" s="2042"/>
      <c r="FIC1" s="2042"/>
      <c r="FID1" s="2042"/>
      <c r="FIE1" s="2042"/>
      <c r="FIF1" s="2042"/>
      <c r="FIG1" s="2042"/>
      <c r="FIH1" s="2042"/>
      <c r="FII1" s="2042"/>
      <c r="FIJ1" s="2042"/>
      <c r="FIK1" s="2042"/>
      <c r="FIL1" s="2042"/>
      <c r="FIM1" s="2042"/>
      <c r="FIN1" s="2042"/>
      <c r="FIO1" s="2042" t="s">
        <v>822</v>
      </c>
      <c r="FIP1" s="2042"/>
      <c r="FIQ1" s="2042"/>
      <c r="FIR1" s="2042"/>
      <c r="FIS1" s="2042"/>
      <c r="FIT1" s="2042"/>
      <c r="FIU1" s="2042"/>
      <c r="FIV1" s="2042"/>
      <c r="FIW1" s="2042"/>
      <c r="FIX1" s="2042"/>
      <c r="FIY1" s="2042"/>
      <c r="FIZ1" s="2042"/>
      <c r="FJA1" s="2042"/>
      <c r="FJB1" s="2042"/>
      <c r="FJC1" s="2042"/>
      <c r="FJD1" s="2042"/>
      <c r="FJE1" s="2042" t="s">
        <v>822</v>
      </c>
      <c r="FJF1" s="2042"/>
      <c r="FJG1" s="2042"/>
      <c r="FJH1" s="2042"/>
      <c r="FJI1" s="2042"/>
      <c r="FJJ1" s="2042"/>
      <c r="FJK1" s="2042"/>
      <c r="FJL1" s="2042"/>
      <c r="FJM1" s="2042"/>
      <c r="FJN1" s="2042"/>
      <c r="FJO1" s="2042"/>
      <c r="FJP1" s="2042"/>
      <c r="FJQ1" s="2042"/>
      <c r="FJR1" s="2042"/>
      <c r="FJS1" s="2042"/>
      <c r="FJT1" s="2042"/>
      <c r="FJU1" s="2042" t="s">
        <v>822</v>
      </c>
      <c r="FJV1" s="2042"/>
      <c r="FJW1" s="2042"/>
      <c r="FJX1" s="2042"/>
      <c r="FJY1" s="2042"/>
      <c r="FJZ1" s="2042"/>
      <c r="FKA1" s="2042"/>
      <c r="FKB1" s="2042"/>
      <c r="FKC1" s="2042"/>
      <c r="FKD1" s="2042"/>
      <c r="FKE1" s="2042"/>
      <c r="FKF1" s="2042"/>
      <c r="FKG1" s="2042"/>
      <c r="FKH1" s="2042"/>
      <c r="FKI1" s="2042"/>
      <c r="FKJ1" s="2042"/>
      <c r="FKK1" s="2042" t="s">
        <v>822</v>
      </c>
      <c r="FKL1" s="2042"/>
      <c r="FKM1" s="2042"/>
      <c r="FKN1" s="2042"/>
      <c r="FKO1" s="2042"/>
      <c r="FKP1" s="2042"/>
      <c r="FKQ1" s="2042"/>
      <c r="FKR1" s="2042"/>
      <c r="FKS1" s="2042"/>
      <c r="FKT1" s="2042"/>
      <c r="FKU1" s="2042"/>
      <c r="FKV1" s="2042"/>
      <c r="FKW1" s="2042"/>
      <c r="FKX1" s="2042"/>
      <c r="FKY1" s="2042"/>
      <c r="FKZ1" s="2042"/>
      <c r="FLA1" s="2042" t="s">
        <v>822</v>
      </c>
      <c r="FLB1" s="2042"/>
      <c r="FLC1" s="2042"/>
      <c r="FLD1" s="2042"/>
      <c r="FLE1" s="2042"/>
      <c r="FLF1" s="2042"/>
      <c r="FLG1" s="2042"/>
      <c r="FLH1" s="2042"/>
      <c r="FLI1" s="2042"/>
      <c r="FLJ1" s="2042"/>
      <c r="FLK1" s="2042"/>
      <c r="FLL1" s="2042"/>
      <c r="FLM1" s="2042"/>
      <c r="FLN1" s="2042"/>
      <c r="FLO1" s="2042"/>
      <c r="FLP1" s="2042"/>
      <c r="FLQ1" s="2042" t="s">
        <v>822</v>
      </c>
      <c r="FLR1" s="2042"/>
      <c r="FLS1" s="2042"/>
      <c r="FLT1" s="2042"/>
      <c r="FLU1" s="2042"/>
      <c r="FLV1" s="2042"/>
      <c r="FLW1" s="2042"/>
      <c r="FLX1" s="2042"/>
      <c r="FLY1" s="2042"/>
      <c r="FLZ1" s="2042"/>
      <c r="FMA1" s="2042"/>
      <c r="FMB1" s="2042"/>
      <c r="FMC1" s="2042"/>
      <c r="FMD1" s="2042"/>
      <c r="FME1" s="2042"/>
      <c r="FMF1" s="2042"/>
      <c r="FMG1" s="2042" t="s">
        <v>822</v>
      </c>
      <c r="FMH1" s="2042"/>
      <c r="FMI1" s="2042"/>
      <c r="FMJ1" s="2042"/>
      <c r="FMK1" s="2042"/>
      <c r="FML1" s="2042"/>
      <c r="FMM1" s="2042"/>
      <c r="FMN1" s="2042"/>
      <c r="FMO1" s="2042"/>
      <c r="FMP1" s="2042"/>
      <c r="FMQ1" s="2042"/>
      <c r="FMR1" s="2042"/>
      <c r="FMS1" s="2042"/>
      <c r="FMT1" s="2042"/>
      <c r="FMU1" s="2042"/>
      <c r="FMV1" s="2042"/>
      <c r="FMW1" s="2042" t="s">
        <v>822</v>
      </c>
      <c r="FMX1" s="2042"/>
      <c r="FMY1" s="2042"/>
      <c r="FMZ1" s="2042"/>
      <c r="FNA1" s="2042"/>
      <c r="FNB1" s="2042"/>
      <c r="FNC1" s="2042"/>
      <c r="FND1" s="2042"/>
      <c r="FNE1" s="2042"/>
      <c r="FNF1" s="2042"/>
      <c r="FNG1" s="2042"/>
      <c r="FNH1" s="2042"/>
      <c r="FNI1" s="2042"/>
      <c r="FNJ1" s="2042"/>
      <c r="FNK1" s="2042"/>
      <c r="FNL1" s="2042"/>
      <c r="FNM1" s="2042" t="s">
        <v>822</v>
      </c>
      <c r="FNN1" s="2042"/>
      <c r="FNO1" s="2042"/>
      <c r="FNP1" s="2042"/>
      <c r="FNQ1" s="2042"/>
      <c r="FNR1" s="2042"/>
      <c r="FNS1" s="2042"/>
      <c r="FNT1" s="2042"/>
      <c r="FNU1" s="2042"/>
      <c r="FNV1" s="2042"/>
      <c r="FNW1" s="2042"/>
      <c r="FNX1" s="2042"/>
      <c r="FNY1" s="2042"/>
      <c r="FNZ1" s="2042"/>
      <c r="FOA1" s="2042"/>
      <c r="FOB1" s="2042"/>
      <c r="FOC1" s="2042" t="s">
        <v>822</v>
      </c>
      <c r="FOD1" s="2042"/>
      <c r="FOE1" s="2042"/>
      <c r="FOF1" s="2042"/>
      <c r="FOG1" s="2042"/>
      <c r="FOH1" s="2042"/>
      <c r="FOI1" s="2042"/>
      <c r="FOJ1" s="2042"/>
      <c r="FOK1" s="2042"/>
      <c r="FOL1" s="2042"/>
      <c r="FOM1" s="2042"/>
      <c r="FON1" s="2042"/>
      <c r="FOO1" s="2042"/>
      <c r="FOP1" s="2042"/>
      <c r="FOQ1" s="2042"/>
      <c r="FOR1" s="2042"/>
      <c r="FOS1" s="2042" t="s">
        <v>822</v>
      </c>
      <c r="FOT1" s="2042"/>
      <c r="FOU1" s="2042"/>
      <c r="FOV1" s="2042"/>
      <c r="FOW1" s="2042"/>
      <c r="FOX1" s="2042"/>
      <c r="FOY1" s="2042"/>
      <c r="FOZ1" s="2042"/>
      <c r="FPA1" s="2042"/>
      <c r="FPB1" s="2042"/>
      <c r="FPC1" s="2042"/>
      <c r="FPD1" s="2042"/>
      <c r="FPE1" s="2042"/>
      <c r="FPF1" s="2042"/>
      <c r="FPG1" s="2042"/>
      <c r="FPH1" s="2042"/>
      <c r="FPI1" s="2042" t="s">
        <v>822</v>
      </c>
      <c r="FPJ1" s="2042"/>
      <c r="FPK1" s="2042"/>
      <c r="FPL1" s="2042"/>
      <c r="FPM1" s="2042"/>
      <c r="FPN1" s="2042"/>
      <c r="FPO1" s="2042"/>
      <c r="FPP1" s="2042"/>
      <c r="FPQ1" s="2042"/>
      <c r="FPR1" s="2042"/>
      <c r="FPS1" s="2042"/>
      <c r="FPT1" s="2042"/>
      <c r="FPU1" s="2042"/>
      <c r="FPV1" s="2042"/>
      <c r="FPW1" s="2042"/>
      <c r="FPX1" s="2042"/>
      <c r="FPY1" s="2042" t="s">
        <v>822</v>
      </c>
      <c r="FPZ1" s="2042"/>
      <c r="FQA1" s="2042"/>
      <c r="FQB1" s="2042"/>
      <c r="FQC1" s="2042"/>
      <c r="FQD1" s="2042"/>
      <c r="FQE1" s="2042"/>
      <c r="FQF1" s="2042"/>
      <c r="FQG1" s="2042"/>
      <c r="FQH1" s="2042"/>
      <c r="FQI1" s="2042"/>
      <c r="FQJ1" s="2042"/>
      <c r="FQK1" s="2042"/>
      <c r="FQL1" s="2042"/>
      <c r="FQM1" s="2042"/>
      <c r="FQN1" s="2042"/>
      <c r="FQO1" s="2042" t="s">
        <v>822</v>
      </c>
      <c r="FQP1" s="2042"/>
      <c r="FQQ1" s="2042"/>
      <c r="FQR1" s="2042"/>
      <c r="FQS1" s="2042"/>
      <c r="FQT1" s="2042"/>
      <c r="FQU1" s="2042"/>
      <c r="FQV1" s="2042"/>
      <c r="FQW1" s="2042"/>
      <c r="FQX1" s="2042"/>
      <c r="FQY1" s="2042"/>
      <c r="FQZ1" s="2042"/>
      <c r="FRA1" s="2042"/>
      <c r="FRB1" s="2042"/>
      <c r="FRC1" s="2042"/>
      <c r="FRD1" s="2042"/>
      <c r="FRE1" s="2042" t="s">
        <v>822</v>
      </c>
      <c r="FRF1" s="2042"/>
      <c r="FRG1" s="2042"/>
      <c r="FRH1" s="2042"/>
      <c r="FRI1" s="2042"/>
      <c r="FRJ1" s="2042"/>
      <c r="FRK1" s="2042"/>
      <c r="FRL1" s="2042"/>
      <c r="FRM1" s="2042"/>
      <c r="FRN1" s="2042"/>
      <c r="FRO1" s="2042"/>
      <c r="FRP1" s="2042"/>
      <c r="FRQ1" s="2042"/>
      <c r="FRR1" s="2042"/>
      <c r="FRS1" s="2042"/>
      <c r="FRT1" s="2042"/>
      <c r="FRU1" s="2042" t="s">
        <v>822</v>
      </c>
      <c r="FRV1" s="2042"/>
      <c r="FRW1" s="2042"/>
      <c r="FRX1" s="2042"/>
      <c r="FRY1" s="2042"/>
      <c r="FRZ1" s="2042"/>
      <c r="FSA1" s="2042"/>
      <c r="FSB1" s="2042"/>
      <c r="FSC1" s="2042"/>
      <c r="FSD1" s="2042"/>
      <c r="FSE1" s="2042"/>
      <c r="FSF1" s="2042"/>
      <c r="FSG1" s="2042"/>
      <c r="FSH1" s="2042"/>
      <c r="FSI1" s="2042"/>
      <c r="FSJ1" s="2042"/>
      <c r="FSK1" s="2042" t="s">
        <v>822</v>
      </c>
      <c r="FSL1" s="2042"/>
      <c r="FSM1" s="2042"/>
      <c r="FSN1" s="2042"/>
      <c r="FSO1" s="2042"/>
      <c r="FSP1" s="2042"/>
      <c r="FSQ1" s="2042"/>
      <c r="FSR1" s="2042"/>
      <c r="FSS1" s="2042"/>
      <c r="FST1" s="2042"/>
      <c r="FSU1" s="2042"/>
      <c r="FSV1" s="2042"/>
      <c r="FSW1" s="2042"/>
      <c r="FSX1" s="2042"/>
      <c r="FSY1" s="2042"/>
      <c r="FSZ1" s="2042"/>
      <c r="FTA1" s="2042" t="s">
        <v>822</v>
      </c>
      <c r="FTB1" s="2042"/>
      <c r="FTC1" s="2042"/>
      <c r="FTD1" s="2042"/>
      <c r="FTE1" s="2042"/>
      <c r="FTF1" s="2042"/>
      <c r="FTG1" s="2042"/>
      <c r="FTH1" s="2042"/>
      <c r="FTI1" s="2042"/>
      <c r="FTJ1" s="2042"/>
      <c r="FTK1" s="2042"/>
      <c r="FTL1" s="2042"/>
      <c r="FTM1" s="2042"/>
      <c r="FTN1" s="2042"/>
      <c r="FTO1" s="2042"/>
      <c r="FTP1" s="2042"/>
      <c r="FTQ1" s="2042" t="s">
        <v>822</v>
      </c>
      <c r="FTR1" s="2042"/>
      <c r="FTS1" s="2042"/>
      <c r="FTT1" s="2042"/>
      <c r="FTU1" s="2042"/>
      <c r="FTV1" s="2042"/>
      <c r="FTW1" s="2042"/>
      <c r="FTX1" s="2042"/>
      <c r="FTY1" s="2042"/>
      <c r="FTZ1" s="2042"/>
      <c r="FUA1" s="2042"/>
      <c r="FUB1" s="2042"/>
      <c r="FUC1" s="2042"/>
      <c r="FUD1" s="2042"/>
      <c r="FUE1" s="2042"/>
      <c r="FUF1" s="2042"/>
      <c r="FUG1" s="2042" t="s">
        <v>822</v>
      </c>
      <c r="FUH1" s="2042"/>
      <c r="FUI1" s="2042"/>
      <c r="FUJ1" s="2042"/>
      <c r="FUK1" s="2042"/>
      <c r="FUL1" s="2042"/>
      <c r="FUM1" s="2042"/>
      <c r="FUN1" s="2042"/>
      <c r="FUO1" s="2042"/>
      <c r="FUP1" s="2042"/>
      <c r="FUQ1" s="2042"/>
      <c r="FUR1" s="2042"/>
      <c r="FUS1" s="2042"/>
      <c r="FUT1" s="2042"/>
      <c r="FUU1" s="2042"/>
      <c r="FUV1" s="2042"/>
      <c r="FUW1" s="2042" t="s">
        <v>822</v>
      </c>
      <c r="FUX1" s="2042"/>
      <c r="FUY1" s="2042"/>
      <c r="FUZ1" s="2042"/>
      <c r="FVA1" s="2042"/>
      <c r="FVB1" s="2042"/>
      <c r="FVC1" s="2042"/>
      <c r="FVD1" s="2042"/>
      <c r="FVE1" s="2042"/>
      <c r="FVF1" s="2042"/>
      <c r="FVG1" s="2042"/>
      <c r="FVH1" s="2042"/>
      <c r="FVI1" s="2042"/>
      <c r="FVJ1" s="2042"/>
      <c r="FVK1" s="2042"/>
      <c r="FVL1" s="2042"/>
      <c r="FVM1" s="2042" t="s">
        <v>822</v>
      </c>
      <c r="FVN1" s="2042"/>
      <c r="FVO1" s="2042"/>
      <c r="FVP1" s="2042"/>
      <c r="FVQ1" s="2042"/>
      <c r="FVR1" s="2042"/>
      <c r="FVS1" s="2042"/>
      <c r="FVT1" s="2042"/>
      <c r="FVU1" s="2042"/>
      <c r="FVV1" s="2042"/>
      <c r="FVW1" s="2042"/>
      <c r="FVX1" s="2042"/>
      <c r="FVY1" s="2042"/>
      <c r="FVZ1" s="2042"/>
      <c r="FWA1" s="2042"/>
      <c r="FWB1" s="2042"/>
      <c r="FWC1" s="2042" t="s">
        <v>822</v>
      </c>
      <c r="FWD1" s="2042"/>
      <c r="FWE1" s="2042"/>
      <c r="FWF1" s="2042"/>
      <c r="FWG1" s="2042"/>
      <c r="FWH1" s="2042"/>
      <c r="FWI1" s="2042"/>
      <c r="FWJ1" s="2042"/>
      <c r="FWK1" s="2042"/>
      <c r="FWL1" s="2042"/>
      <c r="FWM1" s="2042"/>
      <c r="FWN1" s="2042"/>
      <c r="FWO1" s="2042"/>
      <c r="FWP1" s="2042"/>
      <c r="FWQ1" s="2042"/>
      <c r="FWR1" s="2042"/>
      <c r="FWS1" s="2042" t="s">
        <v>822</v>
      </c>
      <c r="FWT1" s="2042"/>
      <c r="FWU1" s="2042"/>
      <c r="FWV1" s="2042"/>
      <c r="FWW1" s="2042"/>
      <c r="FWX1" s="2042"/>
      <c r="FWY1" s="2042"/>
      <c r="FWZ1" s="2042"/>
      <c r="FXA1" s="2042"/>
      <c r="FXB1" s="2042"/>
      <c r="FXC1" s="2042"/>
      <c r="FXD1" s="2042"/>
      <c r="FXE1" s="2042"/>
      <c r="FXF1" s="2042"/>
      <c r="FXG1" s="2042"/>
      <c r="FXH1" s="2042"/>
      <c r="FXI1" s="2042" t="s">
        <v>822</v>
      </c>
      <c r="FXJ1" s="2042"/>
      <c r="FXK1" s="2042"/>
      <c r="FXL1" s="2042"/>
      <c r="FXM1" s="2042"/>
      <c r="FXN1" s="2042"/>
      <c r="FXO1" s="2042"/>
      <c r="FXP1" s="2042"/>
      <c r="FXQ1" s="2042"/>
      <c r="FXR1" s="2042"/>
      <c r="FXS1" s="2042"/>
      <c r="FXT1" s="2042"/>
      <c r="FXU1" s="2042"/>
      <c r="FXV1" s="2042"/>
      <c r="FXW1" s="2042"/>
      <c r="FXX1" s="2042"/>
      <c r="FXY1" s="2042" t="s">
        <v>822</v>
      </c>
      <c r="FXZ1" s="2042"/>
      <c r="FYA1" s="2042"/>
      <c r="FYB1" s="2042"/>
      <c r="FYC1" s="2042"/>
      <c r="FYD1" s="2042"/>
      <c r="FYE1" s="2042"/>
      <c r="FYF1" s="2042"/>
      <c r="FYG1" s="2042"/>
      <c r="FYH1" s="2042"/>
      <c r="FYI1" s="2042"/>
      <c r="FYJ1" s="2042"/>
      <c r="FYK1" s="2042"/>
      <c r="FYL1" s="2042"/>
      <c r="FYM1" s="2042"/>
      <c r="FYN1" s="2042"/>
      <c r="FYO1" s="2042" t="s">
        <v>822</v>
      </c>
      <c r="FYP1" s="2042"/>
      <c r="FYQ1" s="2042"/>
      <c r="FYR1" s="2042"/>
      <c r="FYS1" s="2042"/>
      <c r="FYT1" s="2042"/>
      <c r="FYU1" s="2042"/>
      <c r="FYV1" s="2042"/>
      <c r="FYW1" s="2042"/>
      <c r="FYX1" s="2042"/>
      <c r="FYY1" s="2042"/>
      <c r="FYZ1" s="2042"/>
      <c r="FZA1" s="2042"/>
      <c r="FZB1" s="2042"/>
      <c r="FZC1" s="2042"/>
      <c r="FZD1" s="2042"/>
      <c r="FZE1" s="2042" t="s">
        <v>822</v>
      </c>
      <c r="FZF1" s="2042"/>
      <c r="FZG1" s="2042"/>
      <c r="FZH1" s="2042"/>
      <c r="FZI1" s="2042"/>
      <c r="FZJ1" s="2042"/>
      <c r="FZK1" s="2042"/>
      <c r="FZL1" s="2042"/>
      <c r="FZM1" s="2042"/>
      <c r="FZN1" s="2042"/>
      <c r="FZO1" s="2042"/>
      <c r="FZP1" s="2042"/>
      <c r="FZQ1" s="2042"/>
      <c r="FZR1" s="2042"/>
      <c r="FZS1" s="2042"/>
      <c r="FZT1" s="2042"/>
      <c r="FZU1" s="2042" t="s">
        <v>822</v>
      </c>
      <c r="FZV1" s="2042"/>
      <c r="FZW1" s="2042"/>
      <c r="FZX1" s="2042"/>
      <c r="FZY1" s="2042"/>
      <c r="FZZ1" s="2042"/>
      <c r="GAA1" s="2042"/>
      <c r="GAB1" s="2042"/>
      <c r="GAC1" s="2042"/>
      <c r="GAD1" s="2042"/>
      <c r="GAE1" s="2042"/>
      <c r="GAF1" s="2042"/>
      <c r="GAG1" s="2042"/>
      <c r="GAH1" s="2042"/>
      <c r="GAI1" s="2042"/>
      <c r="GAJ1" s="2042"/>
      <c r="GAK1" s="2042" t="s">
        <v>822</v>
      </c>
      <c r="GAL1" s="2042"/>
      <c r="GAM1" s="2042"/>
      <c r="GAN1" s="2042"/>
      <c r="GAO1" s="2042"/>
      <c r="GAP1" s="2042"/>
      <c r="GAQ1" s="2042"/>
      <c r="GAR1" s="2042"/>
      <c r="GAS1" s="2042"/>
      <c r="GAT1" s="2042"/>
      <c r="GAU1" s="2042"/>
      <c r="GAV1" s="2042"/>
      <c r="GAW1" s="2042"/>
      <c r="GAX1" s="2042"/>
      <c r="GAY1" s="2042"/>
      <c r="GAZ1" s="2042"/>
      <c r="GBA1" s="2042" t="s">
        <v>822</v>
      </c>
      <c r="GBB1" s="2042"/>
      <c r="GBC1" s="2042"/>
      <c r="GBD1" s="2042"/>
      <c r="GBE1" s="2042"/>
      <c r="GBF1" s="2042"/>
      <c r="GBG1" s="2042"/>
      <c r="GBH1" s="2042"/>
      <c r="GBI1" s="2042"/>
      <c r="GBJ1" s="2042"/>
      <c r="GBK1" s="2042"/>
      <c r="GBL1" s="2042"/>
      <c r="GBM1" s="2042"/>
      <c r="GBN1" s="2042"/>
      <c r="GBO1" s="2042"/>
      <c r="GBP1" s="2042"/>
      <c r="GBQ1" s="2042" t="s">
        <v>822</v>
      </c>
      <c r="GBR1" s="2042"/>
      <c r="GBS1" s="2042"/>
      <c r="GBT1" s="2042"/>
      <c r="GBU1" s="2042"/>
      <c r="GBV1" s="2042"/>
      <c r="GBW1" s="2042"/>
      <c r="GBX1" s="2042"/>
      <c r="GBY1" s="2042"/>
      <c r="GBZ1" s="2042"/>
      <c r="GCA1" s="2042"/>
      <c r="GCB1" s="2042"/>
      <c r="GCC1" s="2042"/>
      <c r="GCD1" s="2042"/>
      <c r="GCE1" s="2042"/>
      <c r="GCF1" s="2042"/>
      <c r="GCG1" s="2042" t="s">
        <v>822</v>
      </c>
      <c r="GCH1" s="2042"/>
      <c r="GCI1" s="2042"/>
      <c r="GCJ1" s="2042"/>
      <c r="GCK1" s="2042"/>
      <c r="GCL1" s="2042"/>
      <c r="GCM1" s="2042"/>
      <c r="GCN1" s="2042"/>
      <c r="GCO1" s="2042"/>
      <c r="GCP1" s="2042"/>
      <c r="GCQ1" s="2042"/>
      <c r="GCR1" s="2042"/>
      <c r="GCS1" s="2042"/>
      <c r="GCT1" s="2042"/>
      <c r="GCU1" s="2042"/>
      <c r="GCV1" s="2042"/>
      <c r="GCW1" s="2042" t="s">
        <v>822</v>
      </c>
      <c r="GCX1" s="2042"/>
      <c r="GCY1" s="2042"/>
      <c r="GCZ1" s="2042"/>
      <c r="GDA1" s="2042"/>
      <c r="GDB1" s="2042"/>
      <c r="GDC1" s="2042"/>
      <c r="GDD1" s="2042"/>
      <c r="GDE1" s="2042"/>
      <c r="GDF1" s="2042"/>
      <c r="GDG1" s="2042"/>
      <c r="GDH1" s="2042"/>
      <c r="GDI1" s="2042"/>
      <c r="GDJ1" s="2042"/>
      <c r="GDK1" s="2042"/>
      <c r="GDL1" s="2042"/>
      <c r="GDM1" s="2042" t="s">
        <v>822</v>
      </c>
      <c r="GDN1" s="2042"/>
      <c r="GDO1" s="2042"/>
      <c r="GDP1" s="2042"/>
      <c r="GDQ1" s="2042"/>
      <c r="GDR1" s="2042"/>
      <c r="GDS1" s="2042"/>
      <c r="GDT1" s="2042"/>
      <c r="GDU1" s="2042"/>
      <c r="GDV1" s="2042"/>
      <c r="GDW1" s="2042"/>
      <c r="GDX1" s="2042"/>
      <c r="GDY1" s="2042"/>
      <c r="GDZ1" s="2042"/>
      <c r="GEA1" s="2042"/>
      <c r="GEB1" s="2042"/>
      <c r="GEC1" s="2042" t="s">
        <v>822</v>
      </c>
      <c r="GED1" s="2042"/>
      <c r="GEE1" s="2042"/>
      <c r="GEF1" s="2042"/>
      <c r="GEG1" s="2042"/>
      <c r="GEH1" s="2042"/>
      <c r="GEI1" s="2042"/>
      <c r="GEJ1" s="2042"/>
      <c r="GEK1" s="2042"/>
      <c r="GEL1" s="2042"/>
      <c r="GEM1" s="2042"/>
      <c r="GEN1" s="2042"/>
      <c r="GEO1" s="2042"/>
      <c r="GEP1" s="2042"/>
      <c r="GEQ1" s="2042"/>
      <c r="GER1" s="2042"/>
      <c r="GES1" s="2042" t="s">
        <v>822</v>
      </c>
      <c r="GET1" s="2042"/>
      <c r="GEU1" s="2042"/>
      <c r="GEV1" s="2042"/>
      <c r="GEW1" s="2042"/>
      <c r="GEX1" s="2042"/>
      <c r="GEY1" s="2042"/>
      <c r="GEZ1" s="2042"/>
      <c r="GFA1" s="2042"/>
      <c r="GFB1" s="2042"/>
      <c r="GFC1" s="2042"/>
      <c r="GFD1" s="2042"/>
      <c r="GFE1" s="2042"/>
      <c r="GFF1" s="2042"/>
      <c r="GFG1" s="2042"/>
      <c r="GFH1" s="2042"/>
      <c r="GFI1" s="2042" t="s">
        <v>822</v>
      </c>
      <c r="GFJ1" s="2042"/>
      <c r="GFK1" s="2042"/>
      <c r="GFL1" s="2042"/>
      <c r="GFM1" s="2042"/>
      <c r="GFN1" s="2042"/>
      <c r="GFO1" s="2042"/>
      <c r="GFP1" s="2042"/>
      <c r="GFQ1" s="2042"/>
      <c r="GFR1" s="2042"/>
      <c r="GFS1" s="2042"/>
      <c r="GFT1" s="2042"/>
      <c r="GFU1" s="2042"/>
      <c r="GFV1" s="2042"/>
      <c r="GFW1" s="2042"/>
      <c r="GFX1" s="2042"/>
      <c r="GFY1" s="2042" t="s">
        <v>822</v>
      </c>
      <c r="GFZ1" s="2042"/>
      <c r="GGA1" s="2042"/>
      <c r="GGB1" s="2042"/>
      <c r="GGC1" s="2042"/>
      <c r="GGD1" s="2042"/>
      <c r="GGE1" s="2042"/>
      <c r="GGF1" s="2042"/>
      <c r="GGG1" s="2042"/>
      <c r="GGH1" s="2042"/>
      <c r="GGI1" s="2042"/>
      <c r="GGJ1" s="2042"/>
      <c r="GGK1" s="2042"/>
      <c r="GGL1" s="2042"/>
      <c r="GGM1" s="2042"/>
      <c r="GGN1" s="2042"/>
      <c r="GGO1" s="2042" t="s">
        <v>822</v>
      </c>
      <c r="GGP1" s="2042"/>
      <c r="GGQ1" s="2042"/>
      <c r="GGR1" s="2042"/>
      <c r="GGS1" s="2042"/>
      <c r="GGT1" s="2042"/>
      <c r="GGU1" s="2042"/>
      <c r="GGV1" s="2042"/>
      <c r="GGW1" s="2042"/>
      <c r="GGX1" s="2042"/>
      <c r="GGY1" s="2042"/>
      <c r="GGZ1" s="2042"/>
      <c r="GHA1" s="2042"/>
      <c r="GHB1" s="2042"/>
      <c r="GHC1" s="2042"/>
      <c r="GHD1" s="2042"/>
      <c r="GHE1" s="2042" t="s">
        <v>822</v>
      </c>
      <c r="GHF1" s="2042"/>
      <c r="GHG1" s="2042"/>
      <c r="GHH1" s="2042"/>
      <c r="GHI1" s="2042"/>
      <c r="GHJ1" s="2042"/>
      <c r="GHK1" s="2042"/>
      <c r="GHL1" s="2042"/>
      <c r="GHM1" s="2042"/>
      <c r="GHN1" s="2042"/>
      <c r="GHO1" s="2042"/>
      <c r="GHP1" s="2042"/>
      <c r="GHQ1" s="2042"/>
      <c r="GHR1" s="2042"/>
      <c r="GHS1" s="2042"/>
      <c r="GHT1" s="2042"/>
      <c r="GHU1" s="2042" t="s">
        <v>822</v>
      </c>
      <c r="GHV1" s="2042"/>
      <c r="GHW1" s="2042"/>
      <c r="GHX1" s="2042"/>
      <c r="GHY1" s="2042"/>
      <c r="GHZ1" s="2042"/>
      <c r="GIA1" s="2042"/>
      <c r="GIB1" s="2042"/>
      <c r="GIC1" s="2042"/>
      <c r="GID1" s="2042"/>
      <c r="GIE1" s="2042"/>
      <c r="GIF1" s="2042"/>
      <c r="GIG1" s="2042"/>
      <c r="GIH1" s="2042"/>
      <c r="GII1" s="2042"/>
      <c r="GIJ1" s="2042"/>
      <c r="GIK1" s="2042" t="s">
        <v>822</v>
      </c>
      <c r="GIL1" s="2042"/>
      <c r="GIM1" s="2042"/>
      <c r="GIN1" s="2042"/>
      <c r="GIO1" s="2042"/>
      <c r="GIP1" s="2042"/>
      <c r="GIQ1" s="2042"/>
      <c r="GIR1" s="2042"/>
      <c r="GIS1" s="2042"/>
      <c r="GIT1" s="2042"/>
      <c r="GIU1" s="2042"/>
      <c r="GIV1" s="2042"/>
      <c r="GIW1" s="2042"/>
      <c r="GIX1" s="2042"/>
      <c r="GIY1" s="2042"/>
      <c r="GIZ1" s="2042"/>
      <c r="GJA1" s="2042" t="s">
        <v>822</v>
      </c>
      <c r="GJB1" s="2042"/>
      <c r="GJC1" s="2042"/>
      <c r="GJD1" s="2042"/>
      <c r="GJE1" s="2042"/>
      <c r="GJF1" s="2042"/>
      <c r="GJG1" s="2042"/>
      <c r="GJH1" s="2042"/>
      <c r="GJI1" s="2042"/>
      <c r="GJJ1" s="2042"/>
      <c r="GJK1" s="2042"/>
      <c r="GJL1" s="2042"/>
      <c r="GJM1" s="2042"/>
      <c r="GJN1" s="2042"/>
      <c r="GJO1" s="2042"/>
      <c r="GJP1" s="2042"/>
      <c r="GJQ1" s="2042" t="s">
        <v>822</v>
      </c>
      <c r="GJR1" s="2042"/>
      <c r="GJS1" s="2042"/>
      <c r="GJT1" s="2042"/>
      <c r="GJU1" s="2042"/>
      <c r="GJV1" s="2042"/>
      <c r="GJW1" s="2042"/>
      <c r="GJX1" s="2042"/>
      <c r="GJY1" s="2042"/>
      <c r="GJZ1" s="2042"/>
      <c r="GKA1" s="2042"/>
      <c r="GKB1" s="2042"/>
      <c r="GKC1" s="2042"/>
      <c r="GKD1" s="2042"/>
      <c r="GKE1" s="2042"/>
      <c r="GKF1" s="2042"/>
      <c r="GKG1" s="2042" t="s">
        <v>822</v>
      </c>
      <c r="GKH1" s="2042"/>
      <c r="GKI1" s="2042"/>
      <c r="GKJ1" s="2042"/>
      <c r="GKK1" s="2042"/>
      <c r="GKL1" s="2042"/>
      <c r="GKM1" s="2042"/>
      <c r="GKN1" s="2042"/>
      <c r="GKO1" s="2042"/>
      <c r="GKP1" s="2042"/>
      <c r="GKQ1" s="2042"/>
      <c r="GKR1" s="2042"/>
      <c r="GKS1" s="2042"/>
      <c r="GKT1" s="2042"/>
      <c r="GKU1" s="2042"/>
      <c r="GKV1" s="2042"/>
      <c r="GKW1" s="2042" t="s">
        <v>822</v>
      </c>
      <c r="GKX1" s="2042"/>
      <c r="GKY1" s="2042"/>
      <c r="GKZ1" s="2042"/>
      <c r="GLA1" s="2042"/>
      <c r="GLB1" s="2042"/>
      <c r="GLC1" s="2042"/>
      <c r="GLD1" s="2042"/>
      <c r="GLE1" s="2042"/>
      <c r="GLF1" s="2042"/>
      <c r="GLG1" s="2042"/>
      <c r="GLH1" s="2042"/>
      <c r="GLI1" s="2042"/>
      <c r="GLJ1" s="2042"/>
      <c r="GLK1" s="2042"/>
      <c r="GLL1" s="2042"/>
      <c r="GLM1" s="2042" t="s">
        <v>822</v>
      </c>
      <c r="GLN1" s="2042"/>
      <c r="GLO1" s="2042"/>
      <c r="GLP1" s="2042"/>
      <c r="GLQ1" s="2042"/>
      <c r="GLR1" s="2042"/>
      <c r="GLS1" s="2042"/>
      <c r="GLT1" s="2042"/>
      <c r="GLU1" s="2042"/>
      <c r="GLV1" s="2042"/>
      <c r="GLW1" s="2042"/>
      <c r="GLX1" s="2042"/>
      <c r="GLY1" s="2042"/>
      <c r="GLZ1" s="2042"/>
      <c r="GMA1" s="2042"/>
      <c r="GMB1" s="2042"/>
      <c r="GMC1" s="2042" t="s">
        <v>822</v>
      </c>
      <c r="GMD1" s="2042"/>
      <c r="GME1" s="2042"/>
      <c r="GMF1" s="2042"/>
      <c r="GMG1" s="2042"/>
      <c r="GMH1" s="2042"/>
      <c r="GMI1" s="2042"/>
      <c r="GMJ1" s="2042"/>
      <c r="GMK1" s="2042"/>
      <c r="GML1" s="2042"/>
      <c r="GMM1" s="2042"/>
      <c r="GMN1" s="2042"/>
      <c r="GMO1" s="2042"/>
      <c r="GMP1" s="2042"/>
      <c r="GMQ1" s="2042"/>
      <c r="GMR1" s="2042"/>
      <c r="GMS1" s="2042" t="s">
        <v>822</v>
      </c>
      <c r="GMT1" s="2042"/>
      <c r="GMU1" s="2042"/>
      <c r="GMV1" s="2042"/>
      <c r="GMW1" s="2042"/>
      <c r="GMX1" s="2042"/>
      <c r="GMY1" s="2042"/>
      <c r="GMZ1" s="2042"/>
      <c r="GNA1" s="2042"/>
      <c r="GNB1" s="2042"/>
      <c r="GNC1" s="2042"/>
      <c r="GND1" s="2042"/>
      <c r="GNE1" s="2042"/>
      <c r="GNF1" s="2042"/>
      <c r="GNG1" s="2042"/>
      <c r="GNH1" s="2042"/>
      <c r="GNI1" s="2042" t="s">
        <v>822</v>
      </c>
      <c r="GNJ1" s="2042"/>
      <c r="GNK1" s="2042"/>
      <c r="GNL1" s="2042"/>
      <c r="GNM1" s="2042"/>
      <c r="GNN1" s="2042"/>
      <c r="GNO1" s="2042"/>
      <c r="GNP1" s="2042"/>
      <c r="GNQ1" s="2042"/>
      <c r="GNR1" s="2042"/>
      <c r="GNS1" s="2042"/>
      <c r="GNT1" s="2042"/>
      <c r="GNU1" s="2042"/>
      <c r="GNV1" s="2042"/>
      <c r="GNW1" s="2042"/>
      <c r="GNX1" s="2042"/>
      <c r="GNY1" s="2042" t="s">
        <v>822</v>
      </c>
      <c r="GNZ1" s="2042"/>
      <c r="GOA1" s="2042"/>
      <c r="GOB1" s="2042"/>
      <c r="GOC1" s="2042"/>
      <c r="GOD1" s="2042"/>
      <c r="GOE1" s="2042"/>
      <c r="GOF1" s="2042"/>
      <c r="GOG1" s="2042"/>
      <c r="GOH1" s="2042"/>
      <c r="GOI1" s="2042"/>
      <c r="GOJ1" s="2042"/>
      <c r="GOK1" s="2042"/>
      <c r="GOL1" s="2042"/>
      <c r="GOM1" s="2042"/>
      <c r="GON1" s="2042"/>
      <c r="GOO1" s="2042" t="s">
        <v>822</v>
      </c>
      <c r="GOP1" s="2042"/>
      <c r="GOQ1" s="2042"/>
      <c r="GOR1" s="2042"/>
      <c r="GOS1" s="2042"/>
      <c r="GOT1" s="2042"/>
      <c r="GOU1" s="2042"/>
      <c r="GOV1" s="2042"/>
      <c r="GOW1" s="2042"/>
      <c r="GOX1" s="2042"/>
      <c r="GOY1" s="2042"/>
      <c r="GOZ1" s="2042"/>
      <c r="GPA1" s="2042"/>
      <c r="GPB1" s="2042"/>
      <c r="GPC1" s="2042"/>
      <c r="GPD1" s="2042"/>
      <c r="GPE1" s="2042" t="s">
        <v>822</v>
      </c>
      <c r="GPF1" s="2042"/>
      <c r="GPG1" s="2042"/>
      <c r="GPH1" s="2042"/>
      <c r="GPI1" s="2042"/>
      <c r="GPJ1" s="2042"/>
      <c r="GPK1" s="2042"/>
      <c r="GPL1" s="2042"/>
      <c r="GPM1" s="2042"/>
      <c r="GPN1" s="2042"/>
      <c r="GPO1" s="2042"/>
      <c r="GPP1" s="2042"/>
      <c r="GPQ1" s="2042"/>
      <c r="GPR1" s="2042"/>
      <c r="GPS1" s="2042"/>
      <c r="GPT1" s="2042"/>
      <c r="GPU1" s="2042" t="s">
        <v>822</v>
      </c>
      <c r="GPV1" s="2042"/>
      <c r="GPW1" s="2042"/>
      <c r="GPX1" s="2042"/>
      <c r="GPY1" s="2042"/>
      <c r="GPZ1" s="2042"/>
      <c r="GQA1" s="2042"/>
      <c r="GQB1" s="2042"/>
      <c r="GQC1" s="2042"/>
      <c r="GQD1" s="2042"/>
      <c r="GQE1" s="2042"/>
      <c r="GQF1" s="2042"/>
      <c r="GQG1" s="2042"/>
      <c r="GQH1" s="2042"/>
      <c r="GQI1" s="2042"/>
      <c r="GQJ1" s="2042"/>
      <c r="GQK1" s="2042" t="s">
        <v>822</v>
      </c>
      <c r="GQL1" s="2042"/>
      <c r="GQM1" s="2042"/>
      <c r="GQN1" s="2042"/>
      <c r="GQO1" s="2042"/>
      <c r="GQP1" s="2042"/>
      <c r="GQQ1" s="2042"/>
      <c r="GQR1" s="2042"/>
      <c r="GQS1" s="2042"/>
      <c r="GQT1" s="2042"/>
      <c r="GQU1" s="2042"/>
      <c r="GQV1" s="2042"/>
      <c r="GQW1" s="2042"/>
      <c r="GQX1" s="2042"/>
      <c r="GQY1" s="2042"/>
      <c r="GQZ1" s="2042"/>
      <c r="GRA1" s="2042" t="s">
        <v>822</v>
      </c>
      <c r="GRB1" s="2042"/>
      <c r="GRC1" s="2042"/>
      <c r="GRD1" s="2042"/>
      <c r="GRE1" s="2042"/>
      <c r="GRF1" s="2042"/>
      <c r="GRG1" s="2042"/>
      <c r="GRH1" s="2042"/>
      <c r="GRI1" s="2042"/>
      <c r="GRJ1" s="2042"/>
      <c r="GRK1" s="2042"/>
      <c r="GRL1" s="2042"/>
      <c r="GRM1" s="2042"/>
      <c r="GRN1" s="2042"/>
      <c r="GRO1" s="2042"/>
      <c r="GRP1" s="2042"/>
      <c r="GRQ1" s="2042" t="s">
        <v>822</v>
      </c>
      <c r="GRR1" s="2042"/>
      <c r="GRS1" s="2042"/>
      <c r="GRT1" s="2042"/>
      <c r="GRU1" s="2042"/>
      <c r="GRV1" s="2042"/>
      <c r="GRW1" s="2042"/>
      <c r="GRX1" s="2042"/>
      <c r="GRY1" s="2042"/>
      <c r="GRZ1" s="2042"/>
      <c r="GSA1" s="2042"/>
      <c r="GSB1" s="2042"/>
      <c r="GSC1" s="2042"/>
      <c r="GSD1" s="2042"/>
      <c r="GSE1" s="2042"/>
      <c r="GSF1" s="2042"/>
      <c r="GSG1" s="2042" t="s">
        <v>822</v>
      </c>
      <c r="GSH1" s="2042"/>
      <c r="GSI1" s="2042"/>
      <c r="GSJ1" s="2042"/>
      <c r="GSK1" s="2042"/>
      <c r="GSL1" s="2042"/>
      <c r="GSM1" s="2042"/>
      <c r="GSN1" s="2042"/>
      <c r="GSO1" s="2042"/>
      <c r="GSP1" s="2042"/>
      <c r="GSQ1" s="2042"/>
      <c r="GSR1" s="2042"/>
      <c r="GSS1" s="2042"/>
      <c r="GST1" s="2042"/>
      <c r="GSU1" s="2042"/>
      <c r="GSV1" s="2042"/>
      <c r="GSW1" s="2042" t="s">
        <v>822</v>
      </c>
      <c r="GSX1" s="2042"/>
      <c r="GSY1" s="2042"/>
      <c r="GSZ1" s="2042"/>
      <c r="GTA1" s="2042"/>
      <c r="GTB1" s="2042"/>
      <c r="GTC1" s="2042"/>
      <c r="GTD1" s="2042"/>
      <c r="GTE1" s="2042"/>
      <c r="GTF1" s="2042"/>
      <c r="GTG1" s="2042"/>
      <c r="GTH1" s="2042"/>
      <c r="GTI1" s="2042"/>
      <c r="GTJ1" s="2042"/>
      <c r="GTK1" s="2042"/>
      <c r="GTL1" s="2042"/>
      <c r="GTM1" s="2042" t="s">
        <v>822</v>
      </c>
      <c r="GTN1" s="2042"/>
      <c r="GTO1" s="2042"/>
      <c r="GTP1" s="2042"/>
      <c r="GTQ1" s="2042"/>
      <c r="GTR1" s="2042"/>
      <c r="GTS1" s="2042"/>
      <c r="GTT1" s="2042"/>
      <c r="GTU1" s="2042"/>
      <c r="GTV1" s="2042"/>
      <c r="GTW1" s="2042"/>
      <c r="GTX1" s="2042"/>
      <c r="GTY1" s="2042"/>
      <c r="GTZ1" s="2042"/>
      <c r="GUA1" s="2042"/>
      <c r="GUB1" s="2042"/>
      <c r="GUC1" s="2042" t="s">
        <v>822</v>
      </c>
      <c r="GUD1" s="2042"/>
      <c r="GUE1" s="2042"/>
      <c r="GUF1" s="2042"/>
      <c r="GUG1" s="2042"/>
      <c r="GUH1" s="2042"/>
      <c r="GUI1" s="2042"/>
      <c r="GUJ1" s="2042"/>
      <c r="GUK1" s="2042"/>
      <c r="GUL1" s="2042"/>
      <c r="GUM1" s="2042"/>
      <c r="GUN1" s="2042"/>
      <c r="GUO1" s="2042"/>
      <c r="GUP1" s="2042"/>
      <c r="GUQ1" s="2042"/>
      <c r="GUR1" s="2042"/>
      <c r="GUS1" s="2042" t="s">
        <v>822</v>
      </c>
      <c r="GUT1" s="2042"/>
      <c r="GUU1" s="2042"/>
      <c r="GUV1" s="2042"/>
      <c r="GUW1" s="2042"/>
      <c r="GUX1" s="2042"/>
      <c r="GUY1" s="2042"/>
      <c r="GUZ1" s="2042"/>
      <c r="GVA1" s="2042"/>
      <c r="GVB1" s="2042"/>
      <c r="GVC1" s="2042"/>
      <c r="GVD1" s="2042"/>
      <c r="GVE1" s="2042"/>
      <c r="GVF1" s="2042"/>
      <c r="GVG1" s="2042"/>
      <c r="GVH1" s="2042"/>
      <c r="GVI1" s="2042" t="s">
        <v>822</v>
      </c>
      <c r="GVJ1" s="2042"/>
      <c r="GVK1" s="2042"/>
      <c r="GVL1" s="2042"/>
      <c r="GVM1" s="2042"/>
      <c r="GVN1" s="2042"/>
      <c r="GVO1" s="2042"/>
      <c r="GVP1" s="2042"/>
      <c r="GVQ1" s="2042"/>
      <c r="GVR1" s="2042"/>
      <c r="GVS1" s="2042"/>
      <c r="GVT1" s="2042"/>
      <c r="GVU1" s="2042"/>
      <c r="GVV1" s="2042"/>
      <c r="GVW1" s="2042"/>
      <c r="GVX1" s="2042"/>
      <c r="GVY1" s="2042" t="s">
        <v>822</v>
      </c>
      <c r="GVZ1" s="2042"/>
      <c r="GWA1" s="2042"/>
      <c r="GWB1" s="2042"/>
      <c r="GWC1" s="2042"/>
      <c r="GWD1" s="2042"/>
      <c r="GWE1" s="2042"/>
      <c r="GWF1" s="2042"/>
      <c r="GWG1" s="2042"/>
      <c r="GWH1" s="2042"/>
      <c r="GWI1" s="2042"/>
      <c r="GWJ1" s="2042"/>
      <c r="GWK1" s="2042"/>
      <c r="GWL1" s="2042"/>
      <c r="GWM1" s="2042"/>
      <c r="GWN1" s="2042"/>
      <c r="GWO1" s="2042" t="s">
        <v>822</v>
      </c>
      <c r="GWP1" s="2042"/>
      <c r="GWQ1" s="2042"/>
      <c r="GWR1" s="2042"/>
      <c r="GWS1" s="2042"/>
      <c r="GWT1" s="2042"/>
      <c r="GWU1" s="2042"/>
      <c r="GWV1" s="2042"/>
      <c r="GWW1" s="2042"/>
      <c r="GWX1" s="2042"/>
      <c r="GWY1" s="2042"/>
      <c r="GWZ1" s="2042"/>
      <c r="GXA1" s="2042"/>
      <c r="GXB1" s="2042"/>
      <c r="GXC1" s="2042"/>
      <c r="GXD1" s="2042"/>
      <c r="GXE1" s="2042" t="s">
        <v>822</v>
      </c>
      <c r="GXF1" s="2042"/>
      <c r="GXG1" s="2042"/>
      <c r="GXH1" s="2042"/>
      <c r="GXI1" s="2042"/>
      <c r="GXJ1" s="2042"/>
      <c r="GXK1" s="2042"/>
      <c r="GXL1" s="2042"/>
      <c r="GXM1" s="2042"/>
      <c r="GXN1" s="2042"/>
      <c r="GXO1" s="2042"/>
      <c r="GXP1" s="2042"/>
      <c r="GXQ1" s="2042"/>
      <c r="GXR1" s="2042"/>
      <c r="GXS1" s="2042"/>
      <c r="GXT1" s="2042"/>
      <c r="GXU1" s="2042" t="s">
        <v>822</v>
      </c>
      <c r="GXV1" s="2042"/>
      <c r="GXW1" s="2042"/>
      <c r="GXX1" s="2042"/>
      <c r="GXY1" s="2042"/>
      <c r="GXZ1" s="2042"/>
      <c r="GYA1" s="2042"/>
      <c r="GYB1" s="2042"/>
      <c r="GYC1" s="2042"/>
      <c r="GYD1" s="2042"/>
      <c r="GYE1" s="2042"/>
      <c r="GYF1" s="2042"/>
      <c r="GYG1" s="2042"/>
      <c r="GYH1" s="2042"/>
      <c r="GYI1" s="2042"/>
      <c r="GYJ1" s="2042"/>
      <c r="GYK1" s="2042" t="s">
        <v>822</v>
      </c>
      <c r="GYL1" s="2042"/>
      <c r="GYM1" s="2042"/>
      <c r="GYN1" s="2042"/>
      <c r="GYO1" s="2042"/>
      <c r="GYP1" s="2042"/>
      <c r="GYQ1" s="2042"/>
      <c r="GYR1" s="2042"/>
      <c r="GYS1" s="2042"/>
      <c r="GYT1" s="2042"/>
      <c r="GYU1" s="2042"/>
      <c r="GYV1" s="2042"/>
      <c r="GYW1" s="2042"/>
      <c r="GYX1" s="2042"/>
      <c r="GYY1" s="2042"/>
      <c r="GYZ1" s="2042"/>
      <c r="GZA1" s="2042" t="s">
        <v>822</v>
      </c>
      <c r="GZB1" s="2042"/>
      <c r="GZC1" s="2042"/>
      <c r="GZD1" s="2042"/>
      <c r="GZE1" s="2042"/>
      <c r="GZF1" s="2042"/>
      <c r="GZG1" s="2042"/>
      <c r="GZH1" s="2042"/>
      <c r="GZI1" s="2042"/>
      <c r="GZJ1" s="2042"/>
      <c r="GZK1" s="2042"/>
      <c r="GZL1" s="2042"/>
      <c r="GZM1" s="2042"/>
      <c r="GZN1" s="2042"/>
      <c r="GZO1" s="2042"/>
      <c r="GZP1" s="2042"/>
      <c r="GZQ1" s="2042" t="s">
        <v>822</v>
      </c>
      <c r="GZR1" s="2042"/>
      <c r="GZS1" s="2042"/>
      <c r="GZT1" s="2042"/>
      <c r="GZU1" s="2042"/>
      <c r="GZV1" s="2042"/>
      <c r="GZW1" s="2042"/>
      <c r="GZX1" s="2042"/>
      <c r="GZY1" s="2042"/>
      <c r="GZZ1" s="2042"/>
      <c r="HAA1" s="2042"/>
      <c r="HAB1" s="2042"/>
      <c r="HAC1" s="2042"/>
      <c r="HAD1" s="2042"/>
      <c r="HAE1" s="2042"/>
      <c r="HAF1" s="2042"/>
      <c r="HAG1" s="2042" t="s">
        <v>822</v>
      </c>
      <c r="HAH1" s="2042"/>
      <c r="HAI1" s="2042"/>
      <c r="HAJ1" s="2042"/>
      <c r="HAK1" s="2042"/>
      <c r="HAL1" s="2042"/>
      <c r="HAM1" s="2042"/>
      <c r="HAN1" s="2042"/>
      <c r="HAO1" s="2042"/>
      <c r="HAP1" s="2042"/>
      <c r="HAQ1" s="2042"/>
      <c r="HAR1" s="2042"/>
      <c r="HAS1" s="2042"/>
      <c r="HAT1" s="2042"/>
      <c r="HAU1" s="2042"/>
      <c r="HAV1" s="2042"/>
      <c r="HAW1" s="2042" t="s">
        <v>822</v>
      </c>
      <c r="HAX1" s="2042"/>
      <c r="HAY1" s="2042"/>
      <c r="HAZ1" s="2042"/>
      <c r="HBA1" s="2042"/>
      <c r="HBB1" s="2042"/>
      <c r="HBC1" s="2042"/>
      <c r="HBD1" s="2042"/>
      <c r="HBE1" s="2042"/>
      <c r="HBF1" s="2042"/>
      <c r="HBG1" s="2042"/>
      <c r="HBH1" s="2042"/>
      <c r="HBI1" s="2042"/>
      <c r="HBJ1" s="2042"/>
      <c r="HBK1" s="2042"/>
      <c r="HBL1" s="2042"/>
      <c r="HBM1" s="2042" t="s">
        <v>822</v>
      </c>
      <c r="HBN1" s="2042"/>
      <c r="HBO1" s="2042"/>
      <c r="HBP1" s="2042"/>
      <c r="HBQ1" s="2042"/>
      <c r="HBR1" s="2042"/>
      <c r="HBS1" s="2042"/>
      <c r="HBT1" s="2042"/>
      <c r="HBU1" s="2042"/>
      <c r="HBV1" s="2042"/>
      <c r="HBW1" s="2042"/>
      <c r="HBX1" s="2042"/>
      <c r="HBY1" s="2042"/>
      <c r="HBZ1" s="2042"/>
      <c r="HCA1" s="2042"/>
      <c r="HCB1" s="2042"/>
      <c r="HCC1" s="2042" t="s">
        <v>822</v>
      </c>
      <c r="HCD1" s="2042"/>
      <c r="HCE1" s="2042"/>
      <c r="HCF1" s="2042"/>
      <c r="HCG1" s="2042"/>
      <c r="HCH1" s="2042"/>
      <c r="HCI1" s="2042"/>
      <c r="HCJ1" s="2042"/>
      <c r="HCK1" s="2042"/>
      <c r="HCL1" s="2042"/>
      <c r="HCM1" s="2042"/>
      <c r="HCN1" s="2042"/>
      <c r="HCO1" s="2042"/>
      <c r="HCP1" s="2042"/>
      <c r="HCQ1" s="2042"/>
      <c r="HCR1" s="2042"/>
      <c r="HCS1" s="2042" t="s">
        <v>822</v>
      </c>
      <c r="HCT1" s="2042"/>
      <c r="HCU1" s="2042"/>
      <c r="HCV1" s="2042"/>
      <c r="HCW1" s="2042"/>
      <c r="HCX1" s="2042"/>
      <c r="HCY1" s="2042"/>
      <c r="HCZ1" s="2042"/>
      <c r="HDA1" s="2042"/>
      <c r="HDB1" s="2042"/>
      <c r="HDC1" s="2042"/>
      <c r="HDD1" s="2042"/>
      <c r="HDE1" s="2042"/>
      <c r="HDF1" s="2042"/>
      <c r="HDG1" s="2042"/>
      <c r="HDH1" s="2042"/>
      <c r="HDI1" s="2042" t="s">
        <v>822</v>
      </c>
      <c r="HDJ1" s="2042"/>
      <c r="HDK1" s="2042"/>
      <c r="HDL1" s="2042"/>
      <c r="HDM1" s="2042"/>
      <c r="HDN1" s="2042"/>
      <c r="HDO1" s="2042"/>
      <c r="HDP1" s="2042"/>
      <c r="HDQ1" s="2042"/>
      <c r="HDR1" s="2042"/>
      <c r="HDS1" s="2042"/>
      <c r="HDT1" s="2042"/>
      <c r="HDU1" s="2042"/>
      <c r="HDV1" s="2042"/>
      <c r="HDW1" s="2042"/>
      <c r="HDX1" s="2042"/>
      <c r="HDY1" s="2042" t="s">
        <v>822</v>
      </c>
      <c r="HDZ1" s="2042"/>
      <c r="HEA1" s="2042"/>
      <c r="HEB1" s="2042"/>
      <c r="HEC1" s="2042"/>
      <c r="HED1" s="2042"/>
      <c r="HEE1" s="2042"/>
      <c r="HEF1" s="2042"/>
      <c r="HEG1" s="2042"/>
      <c r="HEH1" s="2042"/>
      <c r="HEI1" s="2042"/>
      <c r="HEJ1" s="2042"/>
      <c r="HEK1" s="2042"/>
      <c r="HEL1" s="2042"/>
      <c r="HEM1" s="2042"/>
      <c r="HEN1" s="2042"/>
      <c r="HEO1" s="2042" t="s">
        <v>822</v>
      </c>
      <c r="HEP1" s="2042"/>
      <c r="HEQ1" s="2042"/>
      <c r="HER1" s="2042"/>
      <c r="HES1" s="2042"/>
      <c r="HET1" s="2042"/>
      <c r="HEU1" s="2042"/>
      <c r="HEV1" s="2042"/>
      <c r="HEW1" s="2042"/>
      <c r="HEX1" s="2042"/>
      <c r="HEY1" s="2042"/>
      <c r="HEZ1" s="2042"/>
      <c r="HFA1" s="2042"/>
      <c r="HFB1" s="2042"/>
      <c r="HFC1" s="2042"/>
      <c r="HFD1" s="2042"/>
      <c r="HFE1" s="2042" t="s">
        <v>822</v>
      </c>
      <c r="HFF1" s="2042"/>
      <c r="HFG1" s="2042"/>
      <c r="HFH1" s="2042"/>
      <c r="HFI1" s="2042"/>
      <c r="HFJ1" s="2042"/>
      <c r="HFK1" s="2042"/>
      <c r="HFL1" s="2042"/>
      <c r="HFM1" s="2042"/>
      <c r="HFN1" s="2042"/>
      <c r="HFO1" s="2042"/>
      <c r="HFP1" s="2042"/>
      <c r="HFQ1" s="2042"/>
      <c r="HFR1" s="2042"/>
      <c r="HFS1" s="2042"/>
      <c r="HFT1" s="2042"/>
      <c r="HFU1" s="2042" t="s">
        <v>822</v>
      </c>
      <c r="HFV1" s="2042"/>
      <c r="HFW1" s="2042"/>
      <c r="HFX1" s="2042"/>
      <c r="HFY1" s="2042"/>
      <c r="HFZ1" s="2042"/>
      <c r="HGA1" s="2042"/>
      <c r="HGB1" s="2042"/>
      <c r="HGC1" s="2042"/>
      <c r="HGD1" s="2042"/>
      <c r="HGE1" s="2042"/>
      <c r="HGF1" s="2042"/>
      <c r="HGG1" s="2042"/>
      <c r="HGH1" s="2042"/>
      <c r="HGI1" s="2042"/>
      <c r="HGJ1" s="2042"/>
      <c r="HGK1" s="2042" t="s">
        <v>822</v>
      </c>
      <c r="HGL1" s="2042"/>
      <c r="HGM1" s="2042"/>
      <c r="HGN1" s="2042"/>
      <c r="HGO1" s="2042"/>
      <c r="HGP1" s="2042"/>
      <c r="HGQ1" s="2042"/>
      <c r="HGR1" s="2042"/>
      <c r="HGS1" s="2042"/>
      <c r="HGT1" s="2042"/>
      <c r="HGU1" s="2042"/>
      <c r="HGV1" s="2042"/>
      <c r="HGW1" s="2042"/>
      <c r="HGX1" s="2042"/>
      <c r="HGY1" s="2042"/>
      <c r="HGZ1" s="2042"/>
      <c r="HHA1" s="2042" t="s">
        <v>822</v>
      </c>
      <c r="HHB1" s="2042"/>
      <c r="HHC1" s="2042"/>
      <c r="HHD1" s="2042"/>
      <c r="HHE1" s="2042"/>
      <c r="HHF1" s="2042"/>
      <c r="HHG1" s="2042"/>
      <c r="HHH1" s="2042"/>
      <c r="HHI1" s="2042"/>
      <c r="HHJ1" s="2042"/>
      <c r="HHK1" s="2042"/>
      <c r="HHL1" s="2042"/>
      <c r="HHM1" s="2042"/>
      <c r="HHN1" s="2042"/>
      <c r="HHO1" s="2042"/>
      <c r="HHP1" s="2042"/>
      <c r="HHQ1" s="2042" t="s">
        <v>822</v>
      </c>
      <c r="HHR1" s="2042"/>
      <c r="HHS1" s="2042"/>
      <c r="HHT1" s="2042"/>
      <c r="HHU1" s="2042"/>
      <c r="HHV1" s="2042"/>
      <c r="HHW1" s="2042"/>
      <c r="HHX1" s="2042"/>
      <c r="HHY1" s="2042"/>
      <c r="HHZ1" s="2042"/>
      <c r="HIA1" s="2042"/>
      <c r="HIB1" s="2042"/>
      <c r="HIC1" s="2042"/>
      <c r="HID1" s="2042"/>
      <c r="HIE1" s="2042"/>
      <c r="HIF1" s="2042"/>
      <c r="HIG1" s="2042" t="s">
        <v>822</v>
      </c>
      <c r="HIH1" s="2042"/>
      <c r="HII1" s="2042"/>
      <c r="HIJ1" s="2042"/>
      <c r="HIK1" s="2042"/>
      <c r="HIL1" s="2042"/>
      <c r="HIM1" s="2042"/>
      <c r="HIN1" s="2042"/>
      <c r="HIO1" s="2042"/>
      <c r="HIP1" s="2042"/>
      <c r="HIQ1" s="2042"/>
      <c r="HIR1" s="2042"/>
      <c r="HIS1" s="2042"/>
      <c r="HIT1" s="2042"/>
      <c r="HIU1" s="2042"/>
      <c r="HIV1" s="2042"/>
      <c r="HIW1" s="2042" t="s">
        <v>822</v>
      </c>
      <c r="HIX1" s="2042"/>
      <c r="HIY1" s="2042"/>
      <c r="HIZ1" s="2042"/>
      <c r="HJA1" s="2042"/>
      <c r="HJB1" s="2042"/>
      <c r="HJC1" s="2042"/>
      <c r="HJD1" s="2042"/>
      <c r="HJE1" s="2042"/>
      <c r="HJF1" s="2042"/>
      <c r="HJG1" s="2042"/>
      <c r="HJH1" s="2042"/>
      <c r="HJI1" s="2042"/>
      <c r="HJJ1" s="2042"/>
      <c r="HJK1" s="2042"/>
      <c r="HJL1" s="2042"/>
      <c r="HJM1" s="2042" t="s">
        <v>822</v>
      </c>
      <c r="HJN1" s="2042"/>
      <c r="HJO1" s="2042"/>
      <c r="HJP1" s="2042"/>
      <c r="HJQ1" s="2042"/>
      <c r="HJR1" s="2042"/>
      <c r="HJS1" s="2042"/>
      <c r="HJT1" s="2042"/>
      <c r="HJU1" s="2042"/>
      <c r="HJV1" s="2042"/>
      <c r="HJW1" s="2042"/>
      <c r="HJX1" s="2042"/>
      <c r="HJY1" s="2042"/>
      <c r="HJZ1" s="2042"/>
      <c r="HKA1" s="2042"/>
      <c r="HKB1" s="2042"/>
      <c r="HKC1" s="2042" t="s">
        <v>822</v>
      </c>
      <c r="HKD1" s="2042"/>
      <c r="HKE1" s="2042"/>
      <c r="HKF1" s="2042"/>
      <c r="HKG1" s="2042"/>
      <c r="HKH1" s="2042"/>
      <c r="HKI1" s="2042"/>
      <c r="HKJ1" s="2042"/>
      <c r="HKK1" s="2042"/>
      <c r="HKL1" s="2042"/>
      <c r="HKM1" s="2042"/>
      <c r="HKN1" s="2042"/>
      <c r="HKO1" s="2042"/>
      <c r="HKP1" s="2042"/>
      <c r="HKQ1" s="2042"/>
      <c r="HKR1" s="2042"/>
      <c r="HKS1" s="2042" t="s">
        <v>822</v>
      </c>
      <c r="HKT1" s="2042"/>
      <c r="HKU1" s="2042"/>
      <c r="HKV1" s="2042"/>
      <c r="HKW1" s="2042"/>
      <c r="HKX1" s="2042"/>
      <c r="HKY1" s="2042"/>
      <c r="HKZ1" s="2042"/>
      <c r="HLA1" s="2042"/>
      <c r="HLB1" s="2042"/>
      <c r="HLC1" s="2042"/>
      <c r="HLD1" s="2042"/>
      <c r="HLE1" s="2042"/>
      <c r="HLF1" s="2042"/>
      <c r="HLG1" s="2042"/>
      <c r="HLH1" s="2042"/>
      <c r="HLI1" s="2042" t="s">
        <v>822</v>
      </c>
      <c r="HLJ1" s="2042"/>
      <c r="HLK1" s="2042"/>
      <c r="HLL1" s="2042"/>
      <c r="HLM1" s="2042"/>
      <c r="HLN1" s="2042"/>
      <c r="HLO1" s="2042"/>
      <c r="HLP1" s="2042"/>
      <c r="HLQ1" s="2042"/>
      <c r="HLR1" s="2042"/>
      <c r="HLS1" s="2042"/>
      <c r="HLT1" s="2042"/>
      <c r="HLU1" s="2042"/>
      <c r="HLV1" s="2042"/>
      <c r="HLW1" s="2042"/>
      <c r="HLX1" s="2042"/>
      <c r="HLY1" s="2042" t="s">
        <v>822</v>
      </c>
      <c r="HLZ1" s="2042"/>
      <c r="HMA1" s="2042"/>
      <c r="HMB1" s="2042"/>
      <c r="HMC1" s="2042"/>
      <c r="HMD1" s="2042"/>
      <c r="HME1" s="2042"/>
      <c r="HMF1" s="2042"/>
      <c r="HMG1" s="2042"/>
      <c r="HMH1" s="2042"/>
      <c r="HMI1" s="2042"/>
      <c r="HMJ1" s="2042"/>
      <c r="HMK1" s="2042"/>
      <c r="HML1" s="2042"/>
      <c r="HMM1" s="2042"/>
      <c r="HMN1" s="2042"/>
      <c r="HMO1" s="2042" t="s">
        <v>822</v>
      </c>
      <c r="HMP1" s="2042"/>
      <c r="HMQ1" s="2042"/>
      <c r="HMR1" s="2042"/>
      <c r="HMS1" s="2042"/>
      <c r="HMT1" s="2042"/>
      <c r="HMU1" s="2042"/>
      <c r="HMV1" s="2042"/>
      <c r="HMW1" s="2042"/>
      <c r="HMX1" s="2042"/>
      <c r="HMY1" s="2042"/>
      <c r="HMZ1" s="2042"/>
      <c r="HNA1" s="2042"/>
      <c r="HNB1" s="2042"/>
      <c r="HNC1" s="2042"/>
      <c r="HND1" s="2042"/>
      <c r="HNE1" s="2042" t="s">
        <v>822</v>
      </c>
      <c r="HNF1" s="2042"/>
      <c r="HNG1" s="2042"/>
      <c r="HNH1" s="2042"/>
      <c r="HNI1" s="2042"/>
      <c r="HNJ1" s="2042"/>
      <c r="HNK1" s="2042"/>
      <c r="HNL1" s="2042"/>
      <c r="HNM1" s="2042"/>
      <c r="HNN1" s="2042"/>
      <c r="HNO1" s="2042"/>
      <c r="HNP1" s="2042"/>
      <c r="HNQ1" s="2042"/>
      <c r="HNR1" s="2042"/>
      <c r="HNS1" s="2042"/>
      <c r="HNT1" s="2042"/>
      <c r="HNU1" s="2042" t="s">
        <v>822</v>
      </c>
      <c r="HNV1" s="2042"/>
      <c r="HNW1" s="2042"/>
      <c r="HNX1" s="2042"/>
      <c r="HNY1" s="2042"/>
      <c r="HNZ1" s="2042"/>
      <c r="HOA1" s="2042"/>
      <c r="HOB1" s="2042"/>
      <c r="HOC1" s="2042"/>
      <c r="HOD1" s="2042"/>
      <c r="HOE1" s="2042"/>
      <c r="HOF1" s="2042"/>
      <c r="HOG1" s="2042"/>
      <c r="HOH1" s="2042"/>
      <c r="HOI1" s="2042"/>
      <c r="HOJ1" s="2042"/>
      <c r="HOK1" s="2042" t="s">
        <v>822</v>
      </c>
      <c r="HOL1" s="2042"/>
      <c r="HOM1" s="2042"/>
      <c r="HON1" s="2042"/>
      <c r="HOO1" s="2042"/>
      <c r="HOP1" s="2042"/>
      <c r="HOQ1" s="2042"/>
      <c r="HOR1" s="2042"/>
      <c r="HOS1" s="2042"/>
      <c r="HOT1" s="2042"/>
      <c r="HOU1" s="2042"/>
      <c r="HOV1" s="2042"/>
      <c r="HOW1" s="2042"/>
      <c r="HOX1" s="2042"/>
      <c r="HOY1" s="2042"/>
      <c r="HOZ1" s="2042"/>
      <c r="HPA1" s="2042" t="s">
        <v>822</v>
      </c>
      <c r="HPB1" s="2042"/>
      <c r="HPC1" s="2042"/>
      <c r="HPD1" s="2042"/>
      <c r="HPE1" s="2042"/>
      <c r="HPF1" s="2042"/>
      <c r="HPG1" s="2042"/>
      <c r="HPH1" s="2042"/>
      <c r="HPI1" s="2042"/>
      <c r="HPJ1" s="2042"/>
      <c r="HPK1" s="2042"/>
      <c r="HPL1" s="2042"/>
      <c r="HPM1" s="2042"/>
      <c r="HPN1" s="2042"/>
      <c r="HPO1" s="2042"/>
      <c r="HPP1" s="2042"/>
      <c r="HPQ1" s="2042" t="s">
        <v>822</v>
      </c>
      <c r="HPR1" s="2042"/>
      <c r="HPS1" s="2042"/>
      <c r="HPT1" s="2042"/>
      <c r="HPU1" s="2042"/>
      <c r="HPV1" s="2042"/>
      <c r="HPW1" s="2042"/>
      <c r="HPX1" s="2042"/>
      <c r="HPY1" s="2042"/>
      <c r="HPZ1" s="2042"/>
      <c r="HQA1" s="2042"/>
      <c r="HQB1" s="2042"/>
      <c r="HQC1" s="2042"/>
      <c r="HQD1" s="2042"/>
      <c r="HQE1" s="2042"/>
      <c r="HQF1" s="2042"/>
      <c r="HQG1" s="2042" t="s">
        <v>822</v>
      </c>
      <c r="HQH1" s="2042"/>
      <c r="HQI1" s="2042"/>
      <c r="HQJ1" s="2042"/>
      <c r="HQK1" s="2042"/>
      <c r="HQL1" s="2042"/>
      <c r="HQM1" s="2042"/>
      <c r="HQN1" s="2042"/>
      <c r="HQO1" s="2042"/>
      <c r="HQP1" s="2042"/>
      <c r="HQQ1" s="2042"/>
      <c r="HQR1" s="2042"/>
      <c r="HQS1" s="2042"/>
      <c r="HQT1" s="2042"/>
      <c r="HQU1" s="2042"/>
      <c r="HQV1" s="2042"/>
      <c r="HQW1" s="2042" t="s">
        <v>822</v>
      </c>
      <c r="HQX1" s="2042"/>
      <c r="HQY1" s="2042"/>
      <c r="HQZ1" s="2042"/>
      <c r="HRA1" s="2042"/>
      <c r="HRB1" s="2042"/>
      <c r="HRC1" s="2042"/>
      <c r="HRD1" s="2042"/>
      <c r="HRE1" s="2042"/>
      <c r="HRF1" s="2042"/>
      <c r="HRG1" s="2042"/>
      <c r="HRH1" s="2042"/>
      <c r="HRI1" s="2042"/>
      <c r="HRJ1" s="2042"/>
      <c r="HRK1" s="2042"/>
      <c r="HRL1" s="2042"/>
      <c r="HRM1" s="2042" t="s">
        <v>822</v>
      </c>
      <c r="HRN1" s="2042"/>
      <c r="HRO1" s="2042"/>
      <c r="HRP1" s="2042"/>
      <c r="HRQ1" s="2042"/>
      <c r="HRR1" s="2042"/>
      <c r="HRS1" s="2042"/>
      <c r="HRT1" s="2042"/>
      <c r="HRU1" s="2042"/>
      <c r="HRV1" s="2042"/>
      <c r="HRW1" s="2042"/>
      <c r="HRX1" s="2042"/>
      <c r="HRY1" s="2042"/>
      <c r="HRZ1" s="2042"/>
      <c r="HSA1" s="2042"/>
      <c r="HSB1" s="2042"/>
      <c r="HSC1" s="2042" t="s">
        <v>822</v>
      </c>
      <c r="HSD1" s="2042"/>
      <c r="HSE1" s="2042"/>
      <c r="HSF1" s="2042"/>
      <c r="HSG1" s="2042"/>
      <c r="HSH1" s="2042"/>
      <c r="HSI1" s="2042"/>
      <c r="HSJ1" s="2042"/>
      <c r="HSK1" s="2042"/>
      <c r="HSL1" s="2042"/>
      <c r="HSM1" s="2042"/>
      <c r="HSN1" s="2042"/>
      <c r="HSO1" s="2042"/>
      <c r="HSP1" s="2042"/>
      <c r="HSQ1" s="2042"/>
      <c r="HSR1" s="2042"/>
      <c r="HSS1" s="2042" t="s">
        <v>822</v>
      </c>
      <c r="HST1" s="2042"/>
      <c r="HSU1" s="2042"/>
      <c r="HSV1" s="2042"/>
      <c r="HSW1" s="2042"/>
      <c r="HSX1" s="2042"/>
      <c r="HSY1" s="2042"/>
      <c r="HSZ1" s="2042"/>
      <c r="HTA1" s="2042"/>
      <c r="HTB1" s="2042"/>
      <c r="HTC1" s="2042"/>
      <c r="HTD1" s="2042"/>
      <c r="HTE1" s="2042"/>
      <c r="HTF1" s="2042"/>
      <c r="HTG1" s="2042"/>
      <c r="HTH1" s="2042"/>
      <c r="HTI1" s="2042" t="s">
        <v>822</v>
      </c>
      <c r="HTJ1" s="2042"/>
      <c r="HTK1" s="2042"/>
      <c r="HTL1" s="2042"/>
      <c r="HTM1" s="2042"/>
      <c r="HTN1" s="2042"/>
      <c r="HTO1" s="2042"/>
      <c r="HTP1" s="2042"/>
      <c r="HTQ1" s="2042"/>
      <c r="HTR1" s="2042"/>
      <c r="HTS1" s="2042"/>
      <c r="HTT1" s="2042"/>
      <c r="HTU1" s="2042"/>
      <c r="HTV1" s="2042"/>
      <c r="HTW1" s="2042"/>
      <c r="HTX1" s="2042"/>
      <c r="HTY1" s="2042" t="s">
        <v>822</v>
      </c>
      <c r="HTZ1" s="2042"/>
      <c r="HUA1" s="2042"/>
      <c r="HUB1" s="2042"/>
      <c r="HUC1" s="2042"/>
      <c r="HUD1" s="2042"/>
      <c r="HUE1" s="2042"/>
      <c r="HUF1" s="2042"/>
      <c r="HUG1" s="2042"/>
      <c r="HUH1" s="2042"/>
      <c r="HUI1" s="2042"/>
      <c r="HUJ1" s="2042"/>
      <c r="HUK1" s="2042"/>
      <c r="HUL1" s="2042"/>
      <c r="HUM1" s="2042"/>
      <c r="HUN1" s="2042"/>
      <c r="HUO1" s="2042" t="s">
        <v>822</v>
      </c>
      <c r="HUP1" s="2042"/>
      <c r="HUQ1" s="2042"/>
      <c r="HUR1" s="2042"/>
      <c r="HUS1" s="2042"/>
      <c r="HUT1" s="2042"/>
      <c r="HUU1" s="2042"/>
      <c r="HUV1" s="2042"/>
      <c r="HUW1" s="2042"/>
      <c r="HUX1" s="2042"/>
      <c r="HUY1" s="2042"/>
      <c r="HUZ1" s="2042"/>
      <c r="HVA1" s="2042"/>
      <c r="HVB1" s="2042"/>
      <c r="HVC1" s="2042"/>
      <c r="HVD1" s="2042"/>
      <c r="HVE1" s="2042" t="s">
        <v>822</v>
      </c>
      <c r="HVF1" s="2042"/>
      <c r="HVG1" s="2042"/>
      <c r="HVH1" s="2042"/>
      <c r="HVI1" s="2042"/>
      <c r="HVJ1" s="2042"/>
      <c r="HVK1" s="2042"/>
      <c r="HVL1" s="2042"/>
      <c r="HVM1" s="2042"/>
      <c r="HVN1" s="2042"/>
      <c r="HVO1" s="2042"/>
      <c r="HVP1" s="2042"/>
      <c r="HVQ1" s="2042"/>
      <c r="HVR1" s="2042"/>
      <c r="HVS1" s="2042"/>
      <c r="HVT1" s="2042"/>
      <c r="HVU1" s="2042" t="s">
        <v>822</v>
      </c>
      <c r="HVV1" s="2042"/>
      <c r="HVW1" s="2042"/>
      <c r="HVX1" s="2042"/>
      <c r="HVY1" s="2042"/>
      <c r="HVZ1" s="2042"/>
      <c r="HWA1" s="2042"/>
      <c r="HWB1" s="2042"/>
      <c r="HWC1" s="2042"/>
      <c r="HWD1" s="2042"/>
      <c r="HWE1" s="2042"/>
      <c r="HWF1" s="2042"/>
      <c r="HWG1" s="2042"/>
      <c r="HWH1" s="2042"/>
      <c r="HWI1" s="2042"/>
      <c r="HWJ1" s="2042"/>
      <c r="HWK1" s="2042" t="s">
        <v>822</v>
      </c>
      <c r="HWL1" s="2042"/>
      <c r="HWM1" s="2042"/>
      <c r="HWN1" s="2042"/>
      <c r="HWO1" s="2042"/>
      <c r="HWP1" s="2042"/>
      <c r="HWQ1" s="2042"/>
      <c r="HWR1" s="2042"/>
      <c r="HWS1" s="2042"/>
      <c r="HWT1" s="2042"/>
      <c r="HWU1" s="2042"/>
      <c r="HWV1" s="2042"/>
      <c r="HWW1" s="2042"/>
      <c r="HWX1" s="2042"/>
      <c r="HWY1" s="2042"/>
      <c r="HWZ1" s="2042"/>
      <c r="HXA1" s="2042" t="s">
        <v>822</v>
      </c>
      <c r="HXB1" s="2042"/>
      <c r="HXC1" s="2042"/>
      <c r="HXD1" s="2042"/>
      <c r="HXE1" s="2042"/>
      <c r="HXF1" s="2042"/>
      <c r="HXG1" s="2042"/>
      <c r="HXH1" s="2042"/>
      <c r="HXI1" s="2042"/>
      <c r="HXJ1" s="2042"/>
      <c r="HXK1" s="2042"/>
      <c r="HXL1" s="2042"/>
      <c r="HXM1" s="2042"/>
      <c r="HXN1" s="2042"/>
      <c r="HXO1" s="2042"/>
      <c r="HXP1" s="2042"/>
      <c r="HXQ1" s="2042" t="s">
        <v>822</v>
      </c>
      <c r="HXR1" s="2042"/>
      <c r="HXS1" s="2042"/>
      <c r="HXT1" s="2042"/>
      <c r="HXU1" s="2042"/>
      <c r="HXV1" s="2042"/>
      <c r="HXW1" s="2042"/>
      <c r="HXX1" s="2042"/>
      <c r="HXY1" s="2042"/>
      <c r="HXZ1" s="2042"/>
      <c r="HYA1" s="2042"/>
      <c r="HYB1" s="2042"/>
      <c r="HYC1" s="2042"/>
      <c r="HYD1" s="2042"/>
      <c r="HYE1" s="2042"/>
      <c r="HYF1" s="2042"/>
      <c r="HYG1" s="2042" t="s">
        <v>822</v>
      </c>
      <c r="HYH1" s="2042"/>
      <c r="HYI1" s="2042"/>
      <c r="HYJ1" s="2042"/>
      <c r="HYK1" s="2042"/>
      <c r="HYL1" s="2042"/>
      <c r="HYM1" s="2042"/>
      <c r="HYN1" s="2042"/>
      <c r="HYO1" s="2042"/>
      <c r="HYP1" s="2042"/>
      <c r="HYQ1" s="2042"/>
      <c r="HYR1" s="2042"/>
      <c r="HYS1" s="2042"/>
      <c r="HYT1" s="2042"/>
      <c r="HYU1" s="2042"/>
      <c r="HYV1" s="2042"/>
      <c r="HYW1" s="2042" t="s">
        <v>822</v>
      </c>
      <c r="HYX1" s="2042"/>
      <c r="HYY1" s="2042"/>
      <c r="HYZ1" s="2042"/>
      <c r="HZA1" s="2042"/>
      <c r="HZB1" s="2042"/>
      <c r="HZC1" s="2042"/>
      <c r="HZD1" s="2042"/>
      <c r="HZE1" s="2042"/>
      <c r="HZF1" s="2042"/>
      <c r="HZG1" s="2042"/>
      <c r="HZH1" s="2042"/>
      <c r="HZI1" s="2042"/>
      <c r="HZJ1" s="2042"/>
      <c r="HZK1" s="2042"/>
      <c r="HZL1" s="2042"/>
      <c r="HZM1" s="2042" t="s">
        <v>822</v>
      </c>
      <c r="HZN1" s="2042"/>
      <c r="HZO1" s="2042"/>
      <c r="HZP1" s="2042"/>
      <c r="HZQ1" s="2042"/>
      <c r="HZR1" s="2042"/>
      <c r="HZS1" s="2042"/>
      <c r="HZT1" s="2042"/>
      <c r="HZU1" s="2042"/>
      <c r="HZV1" s="2042"/>
      <c r="HZW1" s="2042"/>
      <c r="HZX1" s="2042"/>
      <c r="HZY1" s="2042"/>
      <c r="HZZ1" s="2042"/>
      <c r="IAA1" s="2042"/>
      <c r="IAB1" s="2042"/>
      <c r="IAC1" s="2042" t="s">
        <v>822</v>
      </c>
      <c r="IAD1" s="2042"/>
      <c r="IAE1" s="2042"/>
      <c r="IAF1" s="2042"/>
      <c r="IAG1" s="2042"/>
      <c r="IAH1" s="2042"/>
      <c r="IAI1" s="2042"/>
      <c r="IAJ1" s="2042"/>
      <c r="IAK1" s="2042"/>
      <c r="IAL1" s="2042"/>
      <c r="IAM1" s="2042"/>
      <c r="IAN1" s="2042"/>
      <c r="IAO1" s="2042"/>
      <c r="IAP1" s="2042"/>
      <c r="IAQ1" s="2042"/>
      <c r="IAR1" s="2042"/>
      <c r="IAS1" s="2042" t="s">
        <v>822</v>
      </c>
      <c r="IAT1" s="2042"/>
      <c r="IAU1" s="2042"/>
      <c r="IAV1" s="2042"/>
      <c r="IAW1" s="2042"/>
      <c r="IAX1" s="2042"/>
      <c r="IAY1" s="2042"/>
      <c r="IAZ1" s="2042"/>
      <c r="IBA1" s="2042"/>
      <c r="IBB1" s="2042"/>
      <c r="IBC1" s="2042"/>
      <c r="IBD1" s="2042"/>
      <c r="IBE1" s="2042"/>
      <c r="IBF1" s="2042"/>
      <c r="IBG1" s="2042"/>
      <c r="IBH1" s="2042"/>
      <c r="IBI1" s="2042" t="s">
        <v>822</v>
      </c>
      <c r="IBJ1" s="2042"/>
      <c r="IBK1" s="2042"/>
      <c r="IBL1" s="2042"/>
      <c r="IBM1" s="2042"/>
      <c r="IBN1" s="2042"/>
      <c r="IBO1" s="2042"/>
      <c r="IBP1" s="2042"/>
      <c r="IBQ1" s="2042"/>
      <c r="IBR1" s="2042"/>
      <c r="IBS1" s="2042"/>
      <c r="IBT1" s="2042"/>
      <c r="IBU1" s="2042"/>
      <c r="IBV1" s="2042"/>
      <c r="IBW1" s="2042"/>
      <c r="IBX1" s="2042"/>
      <c r="IBY1" s="2042" t="s">
        <v>822</v>
      </c>
      <c r="IBZ1" s="2042"/>
      <c r="ICA1" s="2042"/>
      <c r="ICB1" s="2042"/>
      <c r="ICC1" s="2042"/>
      <c r="ICD1" s="2042"/>
      <c r="ICE1" s="2042"/>
      <c r="ICF1" s="2042"/>
      <c r="ICG1" s="2042"/>
      <c r="ICH1" s="2042"/>
      <c r="ICI1" s="2042"/>
      <c r="ICJ1" s="2042"/>
      <c r="ICK1" s="2042"/>
      <c r="ICL1" s="2042"/>
      <c r="ICM1" s="2042"/>
      <c r="ICN1" s="2042"/>
      <c r="ICO1" s="2042" t="s">
        <v>822</v>
      </c>
      <c r="ICP1" s="2042"/>
      <c r="ICQ1" s="2042"/>
      <c r="ICR1" s="2042"/>
      <c r="ICS1" s="2042"/>
      <c r="ICT1" s="2042"/>
      <c r="ICU1" s="2042"/>
      <c r="ICV1" s="2042"/>
      <c r="ICW1" s="2042"/>
      <c r="ICX1" s="2042"/>
      <c r="ICY1" s="2042"/>
      <c r="ICZ1" s="2042"/>
      <c r="IDA1" s="2042"/>
      <c r="IDB1" s="2042"/>
      <c r="IDC1" s="2042"/>
      <c r="IDD1" s="2042"/>
      <c r="IDE1" s="2042" t="s">
        <v>822</v>
      </c>
      <c r="IDF1" s="2042"/>
      <c r="IDG1" s="2042"/>
      <c r="IDH1" s="2042"/>
      <c r="IDI1" s="2042"/>
      <c r="IDJ1" s="2042"/>
      <c r="IDK1" s="2042"/>
      <c r="IDL1" s="2042"/>
      <c r="IDM1" s="2042"/>
      <c r="IDN1" s="2042"/>
      <c r="IDO1" s="2042"/>
      <c r="IDP1" s="2042"/>
      <c r="IDQ1" s="2042"/>
      <c r="IDR1" s="2042"/>
      <c r="IDS1" s="2042"/>
      <c r="IDT1" s="2042"/>
      <c r="IDU1" s="2042" t="s">
        <v>822</v>
      </c>
      <c r="IDV1" s="2042"/>
      <c r="IDW1" s="2042"/>
      <c r="IDX1" s="2042"/>
      <c r="IDY1" s="2042"/>
      <c r="IDZ1" s="2042"/>
      <c r="IEA1" s="2042"/>
      <c r="IEB1" s="2042"/>
      <c r="IEC1" s="2042"/>
      <c r="IED1" s="2042"/>
      <c r="IEE1" s="2042"/>
      <c r="IEF1" s="2042"/>
      <c r="IEG1" s="2042"/>
      <c r="IEH1" s="2042"/>
      <c r="IEI1" s="2042"/>
      <c r="IEJ1" s="2042"/>
      <c r="IEK1" s="2042" t="s">
        <v>822</v>
      </c>
      <c r="IEL1" s="2042"/>
      <c r="IEM1" s="2042"/>
      <c r="IEN1" s="2042"/>
      <c r="IEO1" s="2042"/>
      <c r="IEP1" s="2042"/>
      <c r="IEQ1" s="2042"/>
      <c r="IER1" s="2042"/>
      <c r="IES1" s="2042"/>
      <c r="IET1" s="2042"/>
      <c r="IEU1" s="2042"/>
      <c r="IEV1" s="2042"/>
      <c r="IEW1" s="2042"/>
      <c r="IEX1" s="2042"/>
      <c r="IEY1" s="2042"/>
      <c r="IEZ1" s="2042"/>
      <c r="IFA1" s="2042" t="s">
        <v>822</v>
      </c>
      <c r="IFB1" s="2042"/>
      <c r="IFC1" s="2042"/>
      <c r="IFD1" s="2042"/>
      <c r="IFE1" s="2042"/>
      <c r="IFF1" s="2042"/>
      <c r="IFG1" s="2042"/>
      <c r="IFH1" s="2042"/>
      <c r="IFI1" s="2042"/>
      <c r="IFJ1" s="2042"/>
      <c r="IFK1" s="2042"/>
      <c r="IFL1" s="2042"/>
      <c r="IFM1" s="2042"/>
      <c r="IFN1" s="2042"/>
      <c r="IFO1" s="2042"/>
      <c r="IFP1" s="2042"/>
      <c r="IFQ1" s="2042" t="s">
        <v>822</v>
      </c>
      <c r="IFR1" s="2042"/>
      <c r="IFS1" s="2042"/>
      <c r="IFT1" s="2042"/>
      <c r="IFU1" s="2042"/>
      <c r="IFV1" s="2042"/>
      <c r="IFW1" s="2042"/>
      <c r="IFX1" s="2042"/>
      <c r="IFY1" s="2042"/>
      <c r="IFZ1" s="2042"/>
      <c r="IGA1" s="2042"/>
      <c r="IGB1" s="2042"/>
      <c r="IGC1" s="2042"/>
      <c r="IGD1" s="2042"/>
      <c r="IGE1" s="2042"/>
      <c r="IGF1" s="2042"/>
      <c r="IGG1" s="2042" t="s">
        <v>822</v>
      </c>
      <c r="IGH1" s="2042"/>
      <c r="IGI1" s="2042"/>
      <c r="IGJ1" s="2042"/>
      <c r="IGK1" s="2042"/>
      <c r="IGL1" s="2042"/>
      <c r="IGM1" s="2042"/>
      <c r="IGN1" s="2042"/>
      <c r="IGO1" s="2042"/>
      <c r="IGP1" s="2042"/>
      <c r="IGQ1" s="2042"/>
      <c r="IGR1" s="2042"/>
      <c r="IGS1" s="2042"/>
      <c r="IGT1" s="2042"/>
      <c r="IGU1" s="2042"/>
      <c r="IGV1" s="2042"/>
      <c r="IGW1" s="2042" t="s">
        <v>822</v>
      </c>
      <c r="IGX1" s="2042"/>
      <c r="IGY1" s="2042"/>
      <c r="IGZ1" s="2042"/>
      <c r="IHA1" s="2042"/>
      <c r="IHB1" s="2042"/>
      <c r="IHC1" s="2042"/>
      <c r="IHD1" s="2042"/>
      <c r="IHE1" s="2042"/>
      <c r="IHF1" s="2042"/>
      <c r="IHG1" s="2042"/>
      <c r="IHH1" s="2042"/>
      <c r="IHI1" s="2042"/>
      <c r="IHJ1" s="2042"/>
      <c r="IHK1" s="2042"/>
      <c r="IHL1" s="2042"/>
      <c r="IHM1" s="2042" t="s">
        <v>822</v>
      </c>
      <c r="IHN1" s="2042"/>
      <c r="IHO1" s="2042"/>
      <c r="IHP1" s="2042"/>
      <c r="IHQ1" s="2042"/>
      <c r="IHR1" s="2042"/>
      <c r="IHS1" s="2042"/>
      <c r="IHT1" s="2042"/>
      <c r="IHU1" s="2042"/>
      <c r="IHV1" s="2042"/>
      <c r="IHW1" s="2042"/>
      <c r="IHX1" s="2042"/>
      <c r="IHY1" s="2042"/>
      <c r="IHZ1" s="2042"/>
      <c r="IIA1" s="2042"/>
      <c r="IIB1" s="2042"/>
      <c r="IIC1" s="2042" t="s">
        <v>822</v>
      </c>
      <c r="IID1" s="2042"/>
      <c r="IIE1" s="2042"/>
      <c r="IIF1" s="2042"/>
      <c r="IIG1" s="2042"/>
      <c r="IIH1" s="2042"/>
      <c r="III1" s="2042"/>
      <c r="IIJ1" s="2042"/>
      <c r="IIK1" s="2042"/>
      <c r="IIL1" s="2042"/>
      <c r="IIM1" s="2042"/>
      <c r="IIN1" s="2042"/>
      <c r="IIO1" s="2042"/>
      <c r="IIP1" s="2042"/>
      <c r="IIQ1" s="2042"/>
      <c r="IIR1" s="2042"/>
      <c r="IIS1" s="2042" t="s">
        <v>822</v>
      </c>
      <c r="IIT1" s="2042"/>
      <c r="IIU1" s="2042"/>
      <c r="IIV1" s="2042"/>
      <c r="IIW1" s="2042"/>
      <c r="IIX1" s="2042"/>
      <c r="IIY1" s="2042"/>
      <c r="IIZ1" s="2042"/>
      <c r="IJA1" s="2042"/>
      <c r="IJB1" s="2042"/>
      <c r="IJC1" s="2042"/>
      <c r="IJD1" s="2042"/>
      <c r="IJE1" s="2042"/>
      <c r="IJF1" s="2042"/>
      <c r="IJG1" s="2042"/>
      <c r="IJH1" s="2042"/>
      <c r="IJI1" s="2042" t="s">
        <v>822</v>
      </c>
      <c r="IJJ1" s="2042"/>
      <c r="IJK1" s="2042"/>
      <c r="IJL1" s="2042"/>
      <c r="IJM1" s="2042"/>
      <c r="IJN1" s="2042"/>
      <c r="IJO1" s="2042"/>
      <c r="IJP1" s="2042"/>
      <c r="IJQ1" s="2042"/>
      <c r="IJR1" s="2042"/>
      <c r="IJS1" s="2042"/>
      <c r="IJT1" s="2042"/>
      <c r="IJU1" s="2042"/>
      <c r="IJV1" s="2042"/>
      <c r="IJW1" s="2042"/>
      <c r="IJX1" s="2042"/>
      <c r="IJY1" s="2042" t="s">
        <v>822</v>
      </c>
      <c r="IJZ1" s="2042"/>
      <c r="IKA1" s="2042"/>
      <c r="IKB1" s="2042"/>
      <c r="IKC1" s="2042"/>
      <c r="IKD1" s="2042"/>
      <c r="IKE1" s="2042"/>
      <c r="IKF1" s="2042"/>
      <c r="IKG1" s="2042"/>
      <c r="IKH1" s="2042"/>
      <c r="IKI1" s="2042"/>
      <c r="IKJ1" s="2042"/>
      <c r="IKK1" s="2042"/>
      <c r="IKL1" s="2042"/>
      <c r="IKM1" s="2042"/>
      <c r="IKN1" s="2042"/>
      <c r="IKO1" s="2042" t="s">
        <v>822</v>
      </c>
      <c r="IKP1" s="2042"/>
      <c r="IKQ1" s="2042"/>
      <c r="IKR1" s="2042"/>
      <c r="IKS1" s="2042"/>
      <c r="IKT1" s="2042"/>
      <c r="IKU1" s="2042"/>
      <c r="IKV1" s="2042"/>
      <c r="IKW1" s="2042"/>
      <c r="IKX1" s="2042"/>
      <c r="IKY1" s="2042"/>
      <c r="IKZ1" s="2042"/>
      <c r="ILA1" s="2042"/>
      <c r="ILB1" s="2042"/>
      <c r="ILC1" s="2042"/>
      <c r="ILD1" s="2042"/>
      <c r="ILE1" s="2042" t="s">
        <v>822</v>
      </c>
      <c r="ILF1" s="2042"/>
      <c r="ILG1" s="2042"/>
      <c r="ILH1" s="2042"/>
      <c r="ILI1" s="2042"/>
      <c r="ILJ1" s="2042"/>
      <c r="ILK1" s="2042"/>
      <c r="ILL1" s="2042"/>
      <c r="ILM1" s="2042"/>
      <c r="ILN1" s="2042"/>
      <c r="ILO1" s="2042"/>
      <c r="ILP1" s="2042"/>
      <c r="ILQ1" s="2042"/>
      <c r="ILR1" s="2042"/>
      <c r="ILS1" s="2042"/>
      <c r="ILT1" s="2042"/>
      <c r="ILU1" s="2042" t="s">
        <v>822</v>
      </c>
      <c r="ILV1" s="2042"/>
      <c r="ILW1" s="2042"/>
      <c r="ILX1" s="2042"/>
      <c r="ILY1" s="2042"/>
      <c r="ILZ1" s="2042"/>
      <c r="IMA1" s="2042"/>
      <c r="IMB1" s="2042"/>
      <c r="IMC1" s="2042"/>
      <c r="IMD1" s="2042"/>
      <c r="IME1" s="2042"/>
      <c r="IMF1" s="2042"/>
      <c r="IMG1" s="2042"/>
      <c r="IMH1" s="2042"/>
      <c r="IMI1" s="2042"/>
      <c r="IMJ1" s="2042"/>
      <c r="IMK1" s="2042" t="s">
        <v>822</v>
      </c>
      <c r="IML1" s="2042"/>
      <c r="IMM1" s="2042"/>
      <c r="IMN1" s="2042"/>
      <c r="IMO1" s="2042"/>
      <c r="IMP1" s="2042"/>
      <c r="IMQ1" s="2042"/>
      <c r="IMR1" s="2042"/>
      <c r="IMS1" s="2042"/>
      <c r="IMT1" s="2042"/>
      <c r="IMU1" s="2042"/>
      <c r="IMV1" s="2042"/>
      <c r="IMW1" s="2042"/>
      <c r="IMX1" s="2042"/>
      <c r="IMY1" s="2042"/>
      <c r="IMZ1" s="2042"/>
      <c r="INA1" s="2042" t="s">
        <v>822</v>
      </c>
      <c r="INB1" s="2042"/>
      <c r="INC1" s="2042"/>
      <c r="IND1" s="2042"/>
      <c r="INE1" s="2042"/>
      <c r="INF1" s="2042"/>
      <c r="ING1" s="2042"/>
      <c r="INH1" s="2042"/>
      <c r="INI1" s="2042"/>
      <c r="INJ1" s="2042"/>
      <c r="INK1" s="2042"/>
      <c r="INL1" s="2042"/>
      <c r="INM1" s="2042"/>
      <c r="INN1" s="2042"/>
      <c r="INO1" s="2042"/>
      <c r="INP1" s="2042"/>
      <c r="INQ1" s="2042" t="s">
        <v>822</v>
      </c>
      <c r="INR1" s="2042"/>
      <c r="INS1" s="2042"/>
      <c r="INT1" s="2042"/>
      <c r="INU1" s="2042"/>
      <c r="INV1" s="2042"/>
      <c r="INW1" s="2042"/>
      <c r="INX1" s="2042"/>
      <c r="INY1" s="2042"/>
      <c r="INZ1" s="2042"/>
      <c r="IOA1" s="2042"/>
      <c r="IOB1" s="2042"/>
      <c r="IOC1" s="2042"/>
      <c r="IOD1" s="2042"/>
      <c r="IOE1" s="2042"/>
      <c r="IOF1" s="2042"/>
      <c r="IOG1" s="2042" t="s">
        <v>822</v>
      </c>
      <c r="IOH1" s="2042"/>
      <c r="IOI1" s="2042"/>
      <c r="IOJ1" s="2042"/>
      <c r="IOK1" s="2042"/>
      <c r="IOL1" s="2042"/>
      <c r="IOM1" s="2042"/>
      <c r="ION1" s="2042"/>
      <c r="IOO1" s="2042"/>
      <c r="IOP1" s="2042"/>
      <c r="IOQ1" s="2042"/>
      <c r="IOR1" s="2042"/>
      <c r="IOS1" s="2042"/>
      <c r="IOT1" s="2042"/>
      <c r="IOU1" s="2042"/>
      <c r="IOV1" s="2042"/>
      <c r="IOW1" s="2042" t="s">
        <v>822</v>
      </c>
      <c r="IOX1" s="2042"/>
      <c r="IOY1" s="2042"/>
      <c r="IOZ1" s="2042"/>
      <c r="IPA1" s="2042"/>
      <c r="IPB1" s="2042"/>
      <c r="IPC1" s="2042"/>
      <c r="IPD1" s="2042"/>
      <c r="IPE1" s="2042"/>
      <c r="IPF1" s="2042"/>
      <c r="IPG1" s="2042"/>
      <c r="IPH1" s="2042"/>
      <c r="IPI1" s="2042"/>
      <c r="IPJ1" s="2042"/>
      <c r="IPK1" s="2042"/>
      <c r="IPL1" s="2042"/>
      <c r="IPM1" s="2042" t="s">
        <v>822</v>
      </c>
      <c r="IPN1" s="2042"/>
      <c r="IPO1" s="2042"/>
      <c r="IPP1" s="2042"/>
      <c r="IPQ1" s="2042"/>
      <c r="IPR1" s="2042"/>
      <c r="IPS1" s="2042"/>
      <c r="IPT1" s="2042"/>
      <c r="IPU1" s="2042"/>
      <c r="IPV1" s="2042"/>
      <c r="IPW1" s="2042"/>
      <c r="IPX1" s="2042"/>
      <c r="IPY1" s="2042"/>
      <c r="IPZ1" s="2042"/>
      <c r="IQA1" s="2042"/>
      <c r="IQB1" s="2042"/>
      <c r="IQC1" s="2042" t="s">
        <v>822</v>
      </c>
      <c r="IQD1" s="2042"/>
      <c r="IQE1" s="2042"/>
      <c r="IQF1" s="2042"/>
      <c r="IQG1" s="2042"/>
      <c r="IQH1" s="2042"/>
      <c r="IQI1" s="2042"/>
      <c r="IQJ1" s="2042"/>
      <c r="IQK1" s="2042"/>
      <c r="IQL1" s="2042"/>
      <c r="IQM1" s="2042"/>
      <c r="IQN1" s="2042"/>
      <c r="IQO1" s="2042"/>
      <c r="IQP1" s="2042"/>
      <c r="IQQ1" s="2042"/>
      <c r="IQR1" s="2042"/>
      <c r="IQS1" s="2042" t="s">
        <v>822</v>
      </c>
      <c r="IQT1" s="2042"/>
      <c r="IQU1" s="2042"/>
      <c r="IQV1" s="2042"/>
      <c r="IQW1" s="2042"/>
      <c r="IQX1" s="2042"/>
      <c r="IQY1" s="2042"/>
      <c r="IQZ1" s="2042"/>
      <c r="IRA1" s="2042"/>
      <c r="IRB1" s="2042"/>
      <c r="IRC1" s="2042"/>
      <c r="IRD1" s="2042"/>
      <c r="IRE1" s="2042"/>
      <c r="IRF1" s="2042"/>
      <c r="IRG1" s="2042"/>
      <c r="IRH1" s="2042"/>
      <c r="IRI1" s="2042" t="s">
        <v>822</v>
      </c>
      <c r="IRJ1" s="2042"/>
      <c r="IRK1" s="2042"/>
      <c r="IRL1" s="2042"/>
      <c r="IRM1" s="2042"/>
      <c r="IRN1" s="2042"/>
      <c r="IRO1" s="2042"/>
      <c r="IRP1" s="2042"/>
      <c r="IRQ1" s="2042"/>
      <c r="IRR1" s="2042"/>
      <c r="IRS1" s="2042"/>
      <c r="IRT1" s="2042"/>
      <c r="IRU1" s="2042"/>
      <c r="IRV1" s="2042"/>
      <c r="IRW1" s="2042"/>
      <c r="IRX1" s="2042"/>
      <c r="IRY1" s="2042" t="s">
        <v>822</v>
      </c>
      <c r="IRZ1" s="2042"/>
      <c r="ISA1" s="2042"/>
      <c r="ISB1" s="2042"/>
      <c r="ISC1" s="2042"/>
      <c r="ISD1" s="2042"/>
      <c r="ISE1" s="2042"/>
      <c r="ISF1" s="2042"/>
      <c r="ISG1" s="2042"/>
      <c r="ISH1" s="2042"/>
      <c r="ISI1" s="2042"/>
      <c r="ISJ1" s="2042"/>
      <c r="ISK1" s="2042"/>
      <c r="ISL1" s="2042"/>
      <c r="ISM1" s="2042"/>
      <c r="ISN1" s="2042"/>
      <c r="ISO1" s="2042" t="s">
        <v>822</v>
      </c>
      <c r="ISP1" s="2042"/>
      <c r="ISQ1" s="2042"/>
      <c r="ISR1" s="2042"/>
      <c r="ISS1" s="2042"/>
      <c r="IST1" s="2042"/>
      <c r="ISU1" s="2042"/>
      <c r="ISV1" s="2042"/>
      <c r="ISW1" s="2042"/>
      <c r="ISX1" s="2042"/>
      <c r="ISY1" s="2042"/>
      <c r="ISZ1" s="2042"/>
      <c r="ITA1" s="2042"/>
      <c r="ITB1" s="2042"/>
      <c r="ITC1" s="2042"/>
      <c r="ITD1" s="2042"/>
      <c r="ITE1" s="2042" t="s">
        <v>822</v>
      </c>
      <c r="ITF1" s="2042"/>
      <c r="ITG1" s="2042"/>
      <c r="ITH1" s="2042"/>
      <c r="ITI1" s="2042"/>
      <c r="ITJ1" s="2042"/>
      <c r="ITK1" s="2042"/>
      <c r="ITL1" s="2042"/>
      <c r="ITM1" s="2042"/>
      <c r="ITN1" s="2042"/>
      <c r="ITO1" s="2042"/>
      <c r="ITP1" s="2042"/>
      <c r="ITQ1" s="2042"/>
      <c r="ITR1" s="2042"/>
      <c r="ITS1" s="2042"/>
      <c r="ITT1" s="2042"/>
      <c r="ITU1" s="2042" t="s">
        <v>822</v>
      </c>
      <c r="ITV1" s="2042"/>
      <c r="ITW1" s="2042"/>
      <c r="ITX1" s="2042"/>
      <c r="ITY1" s="2042"/>
      <c r="ITZ1" s="2042"/>
      <c r="IUA1" s="2042"/>
      <c r="IUB1" s="2042"/>
      <c r="IUC1" s="2042"/>
      <c r="IUD1" s="2042"/>
      <c r="IUE1" s="2042"/>
      <c r="IUF1" s="2042"/>
      <c r="IUG1" s="2042"/>
      <c r="IUH1" s="2042"/>
      <c r="IUI1" s="2042"/>
      <c r="IUJ1" s="2042"/>
      <c r="IUK1" s="2042" t="s">
        <v>822</v>
      </c>
      <c r="IUL1" s="2042"/>
      <c r="IUM1" s="2042"/>
      <c r="IUN1" s="2042"/>
      <c r="IUO1" s="2042"/>
      <c r="IUP1" s="2042"/>
      <c r="IUQ1" s="2042"/>
      <c r="IUR1" s="2042"/>
      <c r="IUS1" s="2042"/>
      <c r="IUT1" s="2042"/>
      <c r="IUU1" s="2042"/>
      <c r="IUV1" s="2042"/>
      <c r="IUW1" s="2042"/>
      <c r="IUX1" s="2042"/>
      <c r="IUY1" s="2042"/>
      <c r="IUZ1" s="2042"/>
      <c r="IVA1" s="2042" t="s">
        <v>822</v>
      </c>
      <c r="IVB1" s="2042"/>
      <c r="IVC1" s="2042"/>
      <c r="IVD1" s="2042"/>
      <c r="IVE1" s="2042"/>
      <c r="IVF1" s="2042"/>
      <c r="IVG1" s="2042"/>
      <c r="IVH1" s="2042"/>
      <c r="IVI1" s="2042"/>
      <c r="IVJ1" s="2042"/>
      <c r="IVK1" s="2042"/>
      <c r="IVL1" s="2042"/>
      <c r="IVM1" s="2042"/>
      <c r="IVN1" s="2042"/>
      <c r="IVO1" s="2042"/>
      <c r="IVP1" s="2042"/>
      <c r="IVQ1" s="2042" t="s">
        <v>822</v>
      </c>
      <c r="IVR1" s="2042"/>
      <c r="IVS1" s="2042"/>
      <c r="IVT1" s="2042"/>
      <c r="IVU1" s="2042"/>
      <c r="IVV1" s="2042"/>
      <c r="IVW1" s="2042"/>
      <c r="IVX1" s="2042"/>
      <c r="IVY1" s="2042"/>
      <c r="IVZ1" s="2042"/>
      <c r="IWA1" s="2042"/>
      <c r="IWB1" s="2042"/>
      <c r="IWC1" s="2042"/>
      <c r="IWD1" s="2042"/>
      <c r="IWE1" s="2042"/>
      <c r="IWF1" s="2042"/>
      <c r="IWG1" s="2042" t="s">
        <v>822</v>
      </c>
      <c r="IWH1" s="2042"/>
      <c r="IWI1" s="2042"/>
      <c r="IWJ1" s="2042"/>
      <c r="IWK1" s="2042"/>
      <c r="IWL1" s="2042"/>
      <c r="IWM1" s="2042"/>
      <c r="IWN1" s="2042"/>
      <c r="IWO1" s="2042"/>
      <c r="IWP1" s="2042"/>
      <c r="IWQ1" s="2042"/>
      <c r="IWR1" s="2042"/>
      <c r="IWS1" s="2042"/>
      <c r="IWT1" s="2042"/>
      <c r="IWU1" s="2042"/>
      <c r="IWV1" s="2042"/>
      <c r="IWW1" s="2042" t="s">
        <v>822</v>
      </c>
      <c r="IWX1" s="2042"/>
      <c r="IWY1" s="2042"/>
      <c r="IWZ1" s="2042"/>
      <c r="IXA1" s="2042"/>
      <c r="IXB1" s="2042"/>
      <c r="IXC1" s="2042"/>
      <c r="IXD1" s="2042"/>
      <c r="IXE1" s="2042"/>
      <c r="IXF1" s="2042"/>
      <c r="IXG1" s="2042"/>
      <c r="IXH1" s="2042"/>
      <c r="IXI1" s="2042"/>
      <c r="IXJ1" s="2042"/>
      <c r="IXK1" s="2042"/>
      <c r="IXL1" s="2042"/>
      <c r="IXM1" s="2042" t="s">
        <v>822</v>
      </c>
      <c r="IXN1" s="2042"/>
      <c r="IXO1" s="2042"/>
      <c r="IXP1" s="2042"/>
      <c r="IXQ1" s="2042"/>
      <c r="IXR1" s="2042"/>
      <c r="IXS1" s="2042"/>
      <c r="IXT1" s="2042"/>
      <c r="IXU1" s="2042"/>
      <c r="IXV1" s="2042"/>
      <c r="IXW1" s="2042"/>
      <c r="IXX1" s="2042"/>
      <c r="IXY1" s="2042"/>
      <c r="IXZ1" s="2042"/>
      <c r="IYA1" s="2042"/>
      <c r="IYB1" s="2042"/>
      <c r="IYC1" s="2042" t="s">
        <v>822</v>
      </c>
      <c r="IYD1" s="2042"/>
      <c r="IYE1" s="2042"/>
      <c r="IYF1" s="2042"/>
      <c r="IYG1" s="2042"/>
      <c r="IYH1" s="2042"/>
      <c r="IYI1" s="2042"/>
      <c r="IYJ1" s="2042"/>
      <c r="IYK1" s="2042"/>
      <c r="IYL1" s="2042"/>
      <c r="IYM1" s="2042"/>
      <c r="IYN1" s="2042"/>
      <c r="IYO1" s="2042"/>
      <c r="IYP1" s="2042"/>
      <c r="IYQ1" s="2042"/>
      <c r="IYR1" s="2042"/>
      <c r="IYS1" s="2042" t="s">
        <v>822</v>
      </c>
      <c r="IYT1" s="2042"/>
      <c r="IYU1" s="2042"/>
      <c r="IYV1" s="2042"/>
      <c r="IYW1" s="2042"/>
      <c r="IYX1" s="2042"/>
      <c r="IYY1" s="2042"/>
      <c r="IYZ1" s="2042"/>
      <c r="IZA1" s="2042"/>
      <c r="IZB1" s="2042"/>
      <c r="IZC1" s="2042"/>
      <c r="IZD1" s="2042"/>
      <c r="IZE1" s="2042"/>
      <c r="IZF1" s="2042"/>
      <c r="IZG1" s="2042"/>
      <c r="IZH1" s="2042"/>
      <c r="IZI1" s="2042" t="s">
        <v>822</v>
      </c>
      <c r="IZJ1" s="2042"/>
      <c r="IZK1" s="2042"/>
      <c r="IZL1" s="2042"/>
      <c r="IZM1" s="2042"/>
      <c r="IZN1" s="2042"/>
      <c r="IZO1" s="2042"/>
      <c r="IZP1" s="2042"/>
      <c r="IZQ1" s="2042"/>
      <c r="IZR1" s="2042"/>
      <c r="IZS1" s="2042"/>
      <c r="IZT1" s="2042"/>
      <c r="IZU1" s="2042"/>
      <c r="IZV1" s="2042"/>
      <c r="IZW1" s="2042"/>
      <c r="IZX1" s="2042"/>
      <c r="IZY1" s="2042" t="s">
        <v>822</v>
      </c>
      <c r="IZZ1" s="2042"/>
      <c r="JAA1" s="2042"/>
      <c r="JAB1" s="2042"/>
      <c r="JAC1" s="2042"/>
      <c r="JAD1" s="2042"/>
      <c r="JAE1" s="2042"/>
      <c r="JAF1" s="2042"/>
      <c r="JAG1" s="2042"/>
      <c r="JAH1" s="2042"/>
      <c r="JAI1" s="2042"/>
      <c r="JAJ1" s="2042"/>
      <c r="JAK1" s="2042"/>
      <c r="JAL1" s="2042"/>
      <c r="JAM1" s="2042"/>
      <c r="JAN1" s="2042"/>
      <c r="JAO1" s="2042" t="s">
        <v>822</v>
      </c>
      <c r="JAP1" s="2042"/>
      <c r="JAQ1" s="2042"/>
      <c r="JAR1" s="2042"/>
      <c r="JAS1" s="2042"/>
      <c r="JAT1" s="2042"/>
      <c r="JAU1" s="2042"/>
      <c r="JAV1" s="2042"/>
      <c r="JAW1" s="2042"/>
      <c r="JAX1" s="2042"/>
      <c r="JAY1" s="2042"/>
      <c r="JAZ1" s="2042"/>
      <c r="JBA1" s="2042"/>
      <c r="JBB1" s="2042"/>
      <c r="JBC1" s="2042"/>
      <c r="JBD1" s="2042"/>
      <c r="JBE1" s="2042" t="s">
        <v>822</v>
      </c>
      <c r="JBF1" s="2042"/>
      <c r="JBG1" s="2042"/>
      <c r="JBH1" s="2042"/>
      <c r="JBI1" s="2042"/>
      <c r="JBJ1" s="2042"/>
      <c r="JBK1" s="2042"/>
      <c r="JBL1" s="2042"/>
      <c r="JBM1" s="2042"/>
      <c r="JBN1" s="2042"/>
      <c r="JBO1" s="2042"/>
      <c r="JBP1" s="2042"/>
      <c r="JBQ1" s="2042"/>
      <c r="JBR1" s="2042"/>
      <c r="JBS1" s="2042"/>
      <c r="JBT1" s="2042"/>
      <c r="JBU1" s="2042" t="s">
        <v>822</v>
      </c>
      <c r="JBV1" s="2042"/>
      <c r="JBW1" s="2042"/>
      <c r="JBX1" s="2042"/>
      <c r="JBY1" s="2042"/>
      <c r="JBZ1" s="2042"/>
      <c r="JCA1" s="2042"/>
      <c r="JCB1" s="2042"/>
      <c r="JCC1" s="2042"/>
      <c r="JCD1" s="2042"/>
      <c r="JCE1" s="2042"/>
      <c r="JCF1" s="2042"/>
      <c r="JCG1" s="2042"/>
      <c r="JCH1" s="2042"/>
      <c r="JCI1" s="2042"/>
      <c r="JCJ1" s="2042"/>
      <c r="JCK1" s="2042" t="s">
        <v>822</v>
      </c>
      <c r="JCL1" s="2042"/>
      <c r="JCM1" s="2042"/>
      <c r="JCN1" s="2042"/>
      <c r="JCO1" s="2042"/>
      <c r="JCP1" s="2042"/>
      <c r="JCQ1" s="2042"/>
      <c r="JCR1" s="2042"/>
      <c r="JCS1" s="2042"/>
      <c r="JCT1" s="2042"/>
      <c r="JCU1" s="2042"/>
      <c r="JCV1" s="2042"/>
      <c r="JCW1" s="2042"/>
      <c r="JCX1" s="2042"/>
      <c r="JCY1" s="2042"/>
      <c r="JCZ1" s="2042"/>
      <c r="JDA1" s="2042" t="s">
        <v>822</v>
      </c>
      <c r="JDB1" s="2042"/>
      <c r="JDC1" s="2042"/>
      <c r="JDD1" s="2042"/>
      <c r="JDE1" s="2042"/>
      <c r="JDF1" s="2042"/>
      <c r="JDG1" s="2042"/>
      <c r="JDH1" s="2042"/>
      <c r="JDI1" s="2042"/>
      <c r="JDJ1" s="2042"/>
      <c r="JDK1" s="2042"/>
      <c r="JDL1" s="2042"/>
      <c r="JDM1" s="2042"/>
      <c r="JDN1" s="2042"/>
      <c r="JDO1" s="2042"/>
      <c r="JDP1" s="2042"/>
      <c r="JDQ1" s="2042" t="s">
        <v>822</v>
      </c>
      <c r="JDR1" s="2042"/>
      <c r="JDS1" s="2042"/>
      <c r="JDT1" s="2042"/>
      <c r="JDU1" s="2042"/>
      <c r="JDV1" s="2042"/>
      <c r="JDW1" s="2042"/>
      <c r="JDX1" s="2042"/>
      <c r="JDY1" s="2042"/>
      <c r="JDZ1" s="2042"/>
      <c r="JEA1" s="2042"/>
      <c r="JEB1" s="2042"/>
      <c r="JEC1" s="2042"/>
      <c r="JED1" s="2042"/>
      <c r="JEE1" s="2042"/>
      <c r="JEF1" s="2042"/>
      <c r="JEG1" s="2042" t="s">
        <v>822</v>
      </c>
      <c r="JEH1" s="2042"/>
      <c r="JEI1" s="2042"/>
      <c r="JEJ1" s="2042"/>
      <c r="JEK1" s="2042"/>
      <c r="JEL1" s="2042"/>
      <c r="JEM1" s="2042"/>
      <c r="JEN1" s="2042"/>
      <c r="JEO1" s="2042"/>
      <c r="JEP1" s="2042"/>
      <c r="JEQ1" s="2042"/>
      <c r="JER1" s="2042"/>
      <c r="JES1" s="2042"/>
      <c r="JET1" s="2042"/>
      <c r="JEU1" s="2042"/>
      <c r="JEV1" s="2042"/>
      <c r="JEW1" s="2042" t="s">
        <v>822</v>
      </c>
      <c r="JEX1" s="2042"/>
      <c r="JEY1" s="2042"/>
      <c r="JEZ1" s="2042"/>
      <c r="JFA1" s="2042"/>
      <c r="JFB1" s="2042"/>
      <c r="JFC1" s="2042"/>
      <c r="JFD1" s="2042"/>
      <c r="JFE1" s="2042"/>
      <c r="JFF1" s="2042"/>
      <c r="JFG1" s="2042"/>
      <c r="JFH1" s="2042"/>
      <c r="JFI1" s="2042"/>
      <c r="JFJ1" s="2042"/>
      <c r="JFK1" s="2042"/>
      <c r="JFL1" s="2042"/>
      <c r="JFM1" s="2042" t="s">
        <v>822</v>
      </c>
      <c r="JFN1" s="2042"/>
      <c r="JFO1" s="2042"/>
      <c r="JFP1" s="2042"/>
      <c r="JFQ1" s="2042"/>
      <c r="JFR1" s="2042"/>
      <c r="JFS1" s="2042"/>
      <c r="JFT1" s="2042"/>
      <c r="JFU1" s="2042"/>
      <c r="JFV1" s="2042"/>
      <c r="JFW1" s="2042"/>
      <c r="JFX1" s="2042"/>
      <c r="JFY1" s="2042"/>
      <c r="JFZ1" s="2042"/>
      <c r="JGA1" s="2042"/>
      <c r="JGB1" s="2042"/>
      <c r="JGC1" s="2042" t="s">
        <v>822</v>
      </c>
      <c r="JGD1" s="2042"/>
      <c r="JGE1" s="2042"/>
      <c r="JGF1" s="2042"/>
      <c r="JGG1" s="2042"/>
      <c r="JGH1" s="2042"/>
      <c r="JGI1" s="2042"/>
      <c r="JGJ1" s="2042"/>
      <c r="JGK1" s="2042"/>
      <c r="JGL1" s="2042"/>
      <c r="JGM1" s="2042"/>
      <c r="JGN1" s="2042"/>
      <c r="JGO1" s="2042"/>
      <c r="JGP1" s="2042"/>
      <c r="JGQ1" s="2042"/>
      <c r="JGR1" s="2042"/>
      <c r="JGS1" s="2042" t="s">
        <v>822</v>
      </c>
      <c r="JGT1" s="2042"/>
      <c r="JGU1" s="2042"/>
      <c r="JGV1" s="2042"/>
      <c r="JGW1" s="2042"/>
      <c r="JGX1" s="2042"/>
      <c r="JGY1" s="2042"/>
      <c r="JGZ1" s="2042"/>
      <c r="JHA1" s="2042"/>
      <c r="JHB1" s="2042"/>
      <c r="JHC1" s="2042"/>
      <c r="JHD1" s="2042"/>
      <c r="JHE1" s="2042"/>
      <c r="JHF1" s="2042"/>
      <c r="JHG1" s="2042"/>
      <c r="JHH1" s="2042"/>
      <c r="JHI1" s="2042" t="s">
        <v>822</v>
      </c>
      <c r="JHJ1" s="2042"/>
      <c r="JHK1" s="2042"/>
      <c r="JHL1" s="2042"/>
      <c r="JHM1" s="2042"/>
      <c r="JHN1" s="2042"/>
      <c r="JHO1" s="2042"/>
      <c r="JHP1" s="2042"/>
      <c r="JHQ1" s="2042"/>
      <c r="JHR1" s="2042"/>
      <c r="JHS1" s="2042"/>
      <c r="JHT1" s="2042"/>
      <c r="JHU1" s="2042"/>
      <c r="JHV1" s="2042"/>
      <c r="JHW1" s="2042"/>
      <c r="JHX1" s="2042"/>
      <c r="JHY1" s="2042" t="s">
        <v>822</v>
      </c>
      <c r="JHZ1" s="2042"/>
      <c r="JIA1" s="2042"/>
      <c r="JIB1" s="2042"/>
      <c r="JIC1" s="2042"/>
      <c r="JID1" s="2042"/>
      <c r="JIE1" s="2042"/>
      <c r="JIF1" s="2042"/>
      <c r="JIG1" s="2042"/>
      <c r="JIH1" s="2042"/>
      <c r="JII1" s="2042"/>
      <c r="JIJ1" s="2042"/>
      <c r="JIK1" s="2042"/>
      <c r="JIL1" s="2042"/>
      <c r="JIM1" s="2042"/>
      <c r="JIN1" s="2042"/>
      <c r="JIO1" s="2042" t="s">
        <v>822</v>
      </c>
      <c r="JIP1" s="2042"/>
      <c r="JIQ1" s="2042"/>
      <c r="JIR1" s="2042"/>
      <c r="JIS1" s="2042"/>
      <c r="JIT1" s="2042"/>
      <c r="JIU1" s="2042"/>
      <c r="JIV1" s="2042"/>
      <c r="JIW1" s="2042"/>
      <c r="JIX1" s="2042"/>
      <c r="JIY1" s="2042"/>
      <c r="JIZ1" s="2042"/>
      <c r="JJA1" s="2042"/>
      <c r="JJB1" s="2042"/>
      <c r="JJC1" s="2042"/>
      <c r="JJD1" s="2042"/>
      <c r="JJE1" s="2042" t="s">
        <v>822</v>
      </c>
      <c r="JJF1" s="2042"/>
      <c r="JJG1" s="2042"/>
      <c r="JJH1" s="2042"/>
      <c r="JJI1" s="2042"/>
      <c r="JJJ1" s="2042"/>
      <c r="JJK1" s="2042"/>
      <c r="JJL1" s="2042"/>
      <c r="JJM1" s="2042"/>
      <c r="JJN1" s="2042"/>
      <c r="JJO1" s="2042"/>
      <c r="JJP1" s="2042"/>
      <c r="JJQ1" s="2042"/>
      <c r="JJR1" s="2042"/>
      <c r="JJS1" s="2042"/>
      <c r="JJT1" s="2042"/>
      <c r="JJU1" s="2042" t="s">
        <v>822</v>
      </c>
      <c r="JJV1" s="2042"/>
      <c r="JJW1" s="2042"/>
      <c r="JJX1" s="2042"/>
      <c r="JJY1" s="2042"/>
      <c r="JJZ1" s="2042"/>
      <c r="JKA1" s="2042"/>
      <c r="JKB1" s="2042"/>
      <c r="JKC1" s="2042"/>
      <c r="JKD1" s="2042"/>
      <c r="JKE1" s="2042"/>
      <c r="JKF1" s="2042"/>
      <c r="JKG1" s="2042"/>
      <c r="JKH1" s="2042"/>
      <c r="JKI1" s="2042"/>
      <c r="JKJ1" s="2042"/>
      <c r="JKK1" s="2042" t="s">
        <v>822</v>
      </c>
      <c r="JKL1" s="2042"/>
      <c r="JKM1" s="2042"/>
      <c r="JKN1" s="2042"/>
      <c r="JKO1" s="2042"/>
      <c r="JKP1" s="2042"/>
      <c r="JKQ1" s="2042"/>
      <c r="JKR1" s="2042"/>
      <c r="JKS1" s="2042"/>
      <c r="JKT1" s="2042"/>
      <c r="JKU1" s="2042"/>
      <c r="JKV1" s="2042"/>
      <c r="JKW1" s="2042"/>
      <c r="JKX1" s="2042"/>
      <c r="JKY1" s="2042"/>
      <c r="JKZ1" s="2042"/>
      <c r="JLA1" s="2042" t="s">
        <v>822</v>
      </c>
      <c r="JLB1" s="2042"/>
      <c r="JLC1" s="2042"/>
      <c r="JLD1" s="2042"/>
      <c r="JLE1" s="2042"/>
      <c r="JLF1" s="2042"/>
      <c r="JLG1" s="2042"/>
      <c r="JLH1" s="2042"/>
      <c r="JLI1" s="2042"/>
      <c r="JLJ1" s="2042"/>
      <c r="JLK1" s="2042"/>
      <c r="JLL1" s="2042"/>
      <c r="JLM1" s="2042"/>
      <c r="JLN1" s="2042"/>
      <c r="JLO1" s="2042"/>
      <c r="JLP1" s="2042"/>
      <c r="JLQ1" s="2042" t="s">
        <v>822</v>
      </c>
      <c r="JLR1" s="2042"/>
      <c r="JLS1" s="2042"/>
      <c r="JLT1" s="2042"/>
      <c r="JLU1" s="2042"/>
      <c r="JLV1" s="2042"/>
      <c r="JLW1" s="2042"/>
      <c r="JLX1" s="2042"/>
      <c r="JLY1" s="2042"/>
      <c r="JLZ1" s="2042"/>
      <c r="JMA1" s="2042"/>
      <c r="JMB1" s="2042"/>
      <c r="JMC1" s="2042"/>
      <c r="JMD1" s="2042"/>
      <c r="JME1" s="2042"/>
      <c r="JMF1" s="2042"/>
      <c r="JMG1" s="2042" t="s">
        <v>822</v>
      </c>
      <c r="JMH1" s="2042"/>
      <c r="JMI1" s="2042"/>
      <c r="JMJ1" s="2042"/>
      <c r="JMK1" s="2042"/>
      <c r="JML1" s="2042"/>
      <c r="JMM1" s="2042"/>
      <c r="JMN1" s="2042"/>
      <c r="JMO1" s="2042"/>
      <c r="JMP1" s="2042"/>
      <c r="JMQ1" s="2042"/>
      <c r="JMR1" s="2042"/>
      <c r="JMS1" s="2042"/>
      <c r="JMT1" s="2042"/>
      <c r="JMU1" s="2042"/>
      <c r="JMV1" s="2042"/>
      <c r="JMW1" s="2042" t="s">
        <v>822</v>
      </c>
      <c r="JMX1" s="2042"/>
      <c r="JMY1" s="2042"/>
      <c r="JMZ1" s="2042"/>
      <c r="JNA1" s="2042"/>
      <c r="JNB1" s="2042"/>
      <c r="JNC1" s="2042"/>
      <c r="JND1" s="2042"/>
      <c r="JNE1" s="2042"/>
      <c r="JNF1" s="2042"/>
      <c r="JNG1" s="2042"/>
      <c r="JNH1" s="2042"/>
      <c r="JNI1" s="2042"/>
      <c r="JNJ1" s="2042"/>
      <c r="JNK1" s="2042"/>
      <c r="JNL1" s="2042"/>
      <c r="JNM1" s="2042" t="s">
        <v>822</v>
      </c>
      <c r="JNN1" s="2042"/>
      <c r="JNO1" s="2042"/>
      <c r="JNP1" s="2042"/>
      <c r="JNQ1" s="2042"/>
      <c r="JNR1" s="2042"/>
      <c r="JNS1" s="2042"/>
      <c r="JNT1" s="2042"/>
      <c r="JNU1" s="2042"/>
      <c r="JNV1" s="2042"/>
      <c r="JNW1" s="2042"/>
      <c r="JNX1" s="2042"/>
      <c r="JNY1" s="2042"/>
      <c r="JNZ1" s="2042"/>
      <c r="JOA1" s="2042"/>
      <c r="JOB1" s="2042"/>
      <c r="JOC1" s="2042" t="s">
        <v>822</v>
      </c>
      <c r="JOD1" s="2042"/>
      <c r="JOE1" s="2042"/>
      <c r="JOF1" s="2042"/>
      <c r="JOG1" s="2042"/>
      <c r="JOH1" s="2042"/>
      <c r="JOI1" s="2042"/>
      <c r="JOJ1" s="2042"/>
      <c r="JOK1" s="2042"/>
      <c r="JOL1" s="2042"/>
      <c r="JOM1" s="2042"/>
      <c r="JON1" s="2042"/>
      <c r="JOO1" s="2042"/>
      <c r="JOP1" s="2042"/>
      <c r="JOQ1" s="2042"/>
      <c r="JOR1" s="2042"/>
      <c r="JOS1" s="2042" t="s">
        <v>822</v>
      </c>
      <c r="JOT1" s="2042"/>
      <c r="JOU1" s="2042"/>
      <c r="JOV1" s="2042"/>
      <c r="JOW1" s="2042"/>
      <c r="JOX1" s="2042"/>
      <c r="JOY1" s="2042"/>
      <c r="JOZ1" s="2042"/>
      <c r="JPA1" s="2042"/>
      <c r="JPB1" s="2042"/>
      <c r="JPC1" s="2042"/>
      <c r="JPD1" s="2042"/>
      <c r="JPE1" s="2042"/>
      <c r="JPF1" s="2042"/>
      <c r="JPG1" s="2042"/>
      <c r="JPH1" s="2042"/>
      <c r="JPI1" s="2042" t="s">
        <v>822</v>
      </c>
      <c r="JPJ1" s="2042"/>
      <c r="JPK1" s="2042"/>
      <c r="JPL1" s="2042"/>
      <c r="JPM1" s="2042"/>
      <c r="JPN1" s="2042"/>
      <c r="JPO1" s="2042"/>
      <c r="JPP1" s="2042"/>
      <c r="JPQ1" s="2042"/>
      <c r="JPR1" s="2042"/>
      <c r="JPS1" s="2042"/>
      <c r="JPT1" s="2042"/>
      <c r="JPU1" s="2042"/>
      <c r="JPV1" s="2042"/>
      <c r="JPW1" s="2042"/>
      <c r="JPX1" s="2042"/>
      <c r="JPY1" s="2042" t="s">
        <v>822</v>
      </c>
      <c r="JPZ1" s="2042"/>
      <c r="JQA1" s="2042"/>
      <c r="JQB1" s="2042"/>
      <c r="JQC1" s="2042"/>
      <c r="JQD1" s="2042"/>
      <c r="JQE1" s="2042"/>
      <c r="JQF1" s="2042"/>
      <c r="JQG1" s="2042"/>
      <c r="JQH1" s="2042"/>
      <c r="JQI1" s="2042"/>
      <c r="JQJ1" s="2042"/>
      <c r="JQK1" s="2042"/>
      <c r="JQL1" s="2042"/>
      <c r="JQM1" s="2042"/>
      <c r="JQN1" s="2042"/>
      <c r="JQO1" s="2042" t="s">
        <v>822</v>
      </c>
      <c r="JQP1" s="2042"/>
      <c r="JQQ1" s="2042"/>
      <c r="JQR1" s="2042"/>
      <c r="JQS1" s="2042"/>
      <c r="JQT1" s="2042"/>
      <c r="JQU1" s="2042"/>
      <c r="JQV1" s="2042"/>
      <c r="JQW1" s="2042"/>
      <c r="JQX1" s="2042"/>
      <c r="JQY1" s="2042"/>
      <c r="JQZ1" s="2042"/>
      <c r="JRA1" s="2042"/>
      <c r="JRB1" s="2042"/>
      <c r="JRC1" s="2042"/>
      <c r="JRD1" s="2042"/>
      <c r="JRE1" s="2042" t="s">
        <v>822</v>
      </c>
      <c r="JRF1" s="2042"/>
      <c r="JRG1" s="2042"/>
      <c r="JRH1" s="2042"/>
      <c r="JRI1" s="2042"/>
      <c r="JRJ1" s="2042"/>
      <c r="JRK1" s="2042"/>
      <c r="JRL1" s="2042"/>
      <c r="JRM1" s="2042"/>
      <c r="JRN1" s="2042"/>
      <c r="JRO1" s="2042"/>
      <c r="JRP1" s="2042"/>
      <c r="JRQ1" s="2042"/>
      <c r="JRR1" s="2042"/>
      <c r="JRS1" s="2042"/>
      <c r="JRT1" s="2042"/>
      <c r="JRU1" s="2042" t="s">
        <v>822</v>
      </c>
      <c r="JRV1" s="2042"/>
      <c r="JRW1" s="2042"/>
      <c r="JRX1" s="2042"/>
      <c r="JRY1" s="2042"/>
      <c r="JRZ1" s="2042"/>
      <c r="JSA1" s="2042"/>
      <c r="JSB1" s="2042"/>
      <c r="JSC1" s="2042"/>
      <c r="JSD1" s="2042"/>
      <c r="JSE1" s="2042"/>
      <c r="JSF1" s="2042"/>
      <c r="JSG1" s="2042"/>
      <c r="JSH1" s="2042"/>
      <c r="JSI1" s="2042"/>
      <c r="JSJ1" s="2042"/>
      <c r="JSK1" s="2042" t="s">
        <v>822</v>
      </c>
      <c r="JSL1" s="2042"/>
      <c r="JSM1" s="2042"/>
      <c r="JSN1" s="2042"/>
      <c r="JSO1" s="2042"/>
      <c r="JSP1" s="2042"/>
      <c r="JSQ1" s="2042"/>
      <c r="JSR1" s="2042"/>
      <c r="JSS1" s="2042"/>
      <c r="JST1" s="2042"/>
      <c r="JSU1" s="2042"/>
      <c r="JSV1" s="2042"/>
      <c r="JSW1" s="2042"/>
      <c r="JSX1" s="2042"/>
      <c r="JSY1" s="2042"/>
      <c r="JSZ1" s="2042"/>
      <c r="JTA1" s="2042" t="s">
        <v>822</v>
      </c>
      <c r="JTB1" s="2042"/>
      <c r="JTC1" s="2042"/>
      <c r="JTD1" s="2042"/>
      <c r="JTE1" s="2042"/>
      <c r="JTF1" s="2042"/>
      <c r="JTG1" s="2042"/>
      <c r="JTH1" s="2042"/>
      <c r="JTI1" s="2042"/>
      <c r="JTJ1" s="2042"/>
      <c r="JTK1" s="2042"/>
      <c r="JTL1" s="2042"/>
      <c r="JTM1" s="2042"/>
      <c r="JTN1" s="2042"/>
      <c r="JTO1" s="2042"/>
      <c r="JTP1" s="2042"/>
      <c r="JTQ1" s="2042" t="s">
        <v>822</v>
      </c>
      <c r="JTR1" s="2042"/>
      <c r="JTS1" s="2042"/>
      <c r="JTT1" s="2042"/>
      <c r="JTU1" s="2042"/>
      <c r="JTV1" s="2042"/>
      <c r="JTW1" s="2042"/>
      <c r="JTX1" s="2042"/>
      <c r="JTY1" s="2042"/>
      <c r="JTZ1" s="2042"/>
      <c r="JUA1" s="2042"/>
      <c r="JUB1" s="2042"/>
      <c r="JUC1" s="2042"/>
      <c r="JUD1" s="2042"/>
      <c r="JUE1" s="2042"/>
      <c r="JUF1" s="2042"/>
      <c r="JUG1" s="2042" t="s">
        <v>822</v>
      </c>
      <c r="JUH1" s="2042"/>
      <c r="JUI1" s="2042"/>
      <c r="JUJ1" s="2042"/>
      <c r="JUK1" s="2042"/>
      <c r="JUL1" s="2042"/>
      <c r="JUM1" s="2042"/>
      <c r="JUN1" s="2042"/>
      <c r="JUO1" s="2042"/>
      <c r="JUP1" s="2042"/>
      <c r="JUQ1" s="2042"/>
      <c r="JUR1" s="2042"/>
      <c r="JUS1" s="2042"/>
      <c r="JUT1" s="2042"/>
      <c r="JUU1" s="2042"/>
      <c r="JUV1" s="2042"/>
      <c r="JUW1" s="2042" t="s">
        <v>822</v>
      </c>
      <c r="JUX1" s="2042"/>
      <c r="JUY1" s="2042"/>
      <c r="JUZ1" s="2042"/>
      <c r="JVA1" s="2042"/>
      <c r="JVB1" s="2042"/>
      <c r="JVC1" s="2042"/>
      <c r="JVD1" s="2042"/>
      <c r="JVE1" s="2042"/>
      <c r="JVF1" s="2042"/>
      <c r="JVG1" s="2042"/>
      <c r="JVH1" s="2042"/>
      <c r="JVI1" s="2042"/>
      <c r="JVJ1" s="2042"/>
      <c r="JVK1" s="2042"/>
      <c r="JVL1" s="2042"/>
      <c r="JVM1" s="2042" t="s">
        <v>822</v>
      </c>
      <c r="JVN1" s="2042"/>
      <c r="JVO1" s="2042"/>
      <c r="JVP1" s="2042"/>
      <c r="JVQ1" s="2042"/>
      <c r="JVR1" s="2042"/>
      <c r="JVS1" s="2042"/>
      <c r="JVT1" s="2042"/>
      <c r="JVU1" s="2042"/>
      <c r="JVV1" s="2042"/>
      <c r="JVW1" s="2042"/>
      <c r="JVX1" s="2042"/>
      <c r="JVY1" s="2042"/>
      <c r="JVZ1" s="2042"/>
      <c r="JWA1" s="2042"/>
      <c r="JWB1" s="2042"/>
      <c r="JWC1" s="2042" t="s">
        <v>822</v>
      </c>
      <c r="JWD1" s="2042"/>
      <c r="JWE1" s="2042"/>
      <c r="JWF1" s="2042"/>
      <c r="JWG1" s="2042"/>
      <c r="JWH1" s="2042"/>
      <c r="JWI1" s="2042"/>
      <c r="JWJ1" s="2042"/>
      <c r="JWK1" s="2042"/>
      <c r="JWL1" s="2042"/>
      <c r="JWM1" s="2042"/>
      <c r="JWN1" s="2042"/>
      <c r="JWO1" s="2042"/>
      <c r="JWP1" s="2042"/>
      <c r="JWQ1" s="2042"/>
      <c r="JWR1" s="2042"/>
      <c r="JWS1" s="2042" t="s">
        <v>822</v>
      </c>
      <c r="JWT1" s="2042"/>
      <c r="JWU1" s="2042"/>
      <c r="JWV1" s="2042"/>
      <c r="JWW1" s="2042"/>
      <c r="JWX1" s="2042"/>
      <c r="JWY1" s="2042"/>
      <c r="JWZ1" s="2042"/>
      <c r="JXA1" s="2042"/>
      <c r="JXB1" s="2042"/>
      <c r="JXC1" s="2042"/>
      <c r="JXD1" s="2042"/>
      <c r="JXE1" s="2042"/>
      <c r="JXF1" s="2042"/>
      <c r="JXG1" s="2042"/>
      <c r="JXH1" s="2042"/>
      <c r="JXI1" s="2042" t="s">
        <v>822</v>
      </c>
      <c r="JXJ1" s="2042"/>
      <c r="JXK1" s="2042"/>
      <c r="JXL1" s="2042"/>
      <c r="JXM1" s="2042"/>
      <c r="JXN1" s="2042"/>
      <c r="JXO1" s="2042"/>
      <c r="JXP1" s="2042"/>
      <c r="JXQ1" s="2042"/>
      <c r="JXR1" s="2042"/>
      <c r="JXS1" s="2042"/>
      <c r="JXT1" s="2042"/>
      <c r="JXU1" s="2042"/>
      <c r="JXV1" s="2042"/>
      <c r="JXW1" s="2042"/>
      <c r="JXX1" s="2042"/>
      <c r="JXY1" s="2042" t="s">
        <v>822</v>
      </c>
      <c r="JXZ1" s="2042"/>
      <c r="JYA1" s="2042"/>
      <c r="JYB1" s="2042"/>
      <c r="JYC1" s="2042"/>
      <c r="JYD1" s="2042"/>
      <c r="JYE1" s="2042"/>
      <c r="JYF1" s="2042"/>
      <c r="JYG1" s="2042"/>
      <c r="JYH1" s="2042"/>
      <c r="JYI1" s="2042"/>
      <c r="JYJ1" s="2042"/>
      <c r="JYK1" s="2042"/>
      <c r="JYL1" s="2042"/>
      <c r="JYM1" s="2042"/>
      <c r="JYN1" s="2042"/>
      <c r="JYO1" s="2042" t="s">
        <v>822</v>
      </c>
      <c r="JYP1" s="2042"/>
      <c r="JYQ1" s="2042"/>
      <c r="JYR1" s="2042"/>
      <c r="JYS1" s="2042"/>
      <c r="JYT1" s="2042"/>
      <c r="JYU1" s="2042"/>
      <c r="JYV1" s="2042"/>
      <c r="JYW1" s="2042"/>
      <c r="JYX1" s="2042"/>
      <c r="JYY1" s="2042"/>
      <c r="JYZ1" s="2042"/>
      <c r="JZA1" s="2042"/>
      <c r="JZB1" s="2042"/>
      <c r="JZC1" s="2042"/>
      <c r="JZD1" s="2042"/>
      <c r="JZE1" s="2042" t="s">
        <v>822</v>
      </c>
      <c r="JZF1" s="2042"/>
      <c r="JZG1" s="2042"/>
      <c r="JZH1" s="2042"/>
      <c r="JZI1" s="2042"/>
      <c r="JZJ1" s="2042"/>
      <c r="JZK1" s="2042"/>
      <c r="JZL1" s="2042"/>
      <c r="JZM1" s="2042"/>
      <c r="JZN1" s="2042"/>
      <c r="JZO1" s="2042"/>
      <c r="JZP1" s="2042"/>
      <c r="JZQ1" s="2042"/>
      <c r="JZR1" s="2042"/>
      <c r="JZS1" s="2042"/>
      <c r="JZT1" s="2042"/>
      <c r="JZU1" s="2042" t="s">
        <v>822</v>
      </c>
      <c r="JZV1" s="2042"/>
      <c r="JZW1" s="2042"/>
      <c r="JZX1" s="2042"/>
      <c r="JZY1" s="2042"/>
      <c r="JZZ1" s="2042"/>
      <c r="KAA1" s="2042"/>
      <c r="KAB1" s="2042"/>
      <c r="KAC1" s="2042"/>
      <c r="KAD1" s="2042"/>
      <c r="KAE1" s="2042"/>
      <c r="KAF1" s="2042"/>
      <c r="KAG1" s="2042"/>
      <c r="KAH1" s="2042"/>
      <c r="KAI1" s="2042"/>
      <c r="KAJ1" s="2042"/>
      <c r="KAK1" s="2042" t="s">
        <v>822</v>
      </c>
      <c r="KAL1" s="2042"/>
      <c r="KAM1" s="2042"/>
      <c r="KAN1" s="2042"/>
      <c r="KAO1" s="2042"/>
      <c r="KAP1" s="2042"/>
      <c r="KAQ1" s="2042"/>
      <c r="KAR1" s="2042"/>
      <c r="KAS1" s="2042"/>
      <c r="KAT1" s="2042"/>
      <c r="KAU1" s="2042"/>
      <c r="KAV1" s="2042"/>
      <c r="KAW1" s="2042"/>
      <c r="KAX1" s="2042"/>
      <c r="KAY1" s="2042"/>
      <c r="KAZ1" s="2042"/>
      <c r="KBA1" s="2042" t="s">
        <v>822</v>
      </c>
      <c r="KBB1" s="2042"/>
      <c r="KBC1" s="2042"/>
      <c r="KBD1" s="2042"/>
      <c r="KBE1" s="2042"/>
      <c r="KBF1" s="2042"/>
      <c r="KBG1" s="2042"/>
      <c r="KBH1" s="2042"/>
      <c r="KBI1" s="2042"/>
      <c r="KBJ1" s="2042"/>
      <c r="KBK1" s="2042"/>
      <c r="KBL1" s="2042"/>
      <c r="KBM1" s="2042"/>
      <c r="KBN1" s="2042"/>
      <c r="KBO1" s="2042"/>
      <c r="KBP1" s="2042"/>
      <c r="KBQ1" s="2042" t="s">
        <v>822</v>
      </c>
      <c r="KBR1" s="2042"/>
      <c r="KBS1" s="2042"/>
      <c r="KBT1" s="2042"/>
      <c r="KBU1" s="2042"/>
      <c r="KBV1" s="2042"/>
      <c r="KBW1" s="2042"/>
      <c r="KBX1" s="2042"/>
      <c r="KBY1" s="2042"/>
      <c r="KBZ1" s="2042"/>
      <c r="KCA1" s="2042"/>
      <c r="KCB1" s="2042"/>
      <c r="KCC1" s="2042"/>
      <c r="KCD1" s="2042"/>
      <c r="KCE1" s="2042"/>
      <c r="KCF1" s="2042"/>
      <c r="KCG1" s="2042" t="s">
        <v>822</v>
      </c>
      <c r="KCH1" s="2042"/>
      <c r="KCI1" s="2042"/>
      <c r="KCJ1" s="2042"/>
      <c r="KCK1" s="2042"/>
      <c r="KCL1" s="2042"/>
      <c r="KCM1" s="2042"/>
      <c r="KCN1" s="2042"/>
      <c r="KCO1" s="2042"/>
      <c r="KCP1" s="2042"/>
      <c r="KCQ1" s="2042"/>
      <c r="KCR1" s="2042"/>
      <c r="KCS1" s="2042"/>
      <c r="KCT1" s="2042"/>
      <c r="KCU1" s="2042"/>
      <c r="KCV1" s="2042"/>
      <c r="KCW1" s="2042" t="s">
        <v>822</v>
      </c>
      <c r="KCX1" s="2042"/>
      <c r="KCY1" s="2042"/>
      <c r="KCZ1" s="2042"/>
      <c r="KDA1" s="2042"/>
      <c r="KDB1" s="2042"/>
      <c r="KDC1" s="2042"/>
      <c r="KDD1" s="2042"/>
      <c r="KDE1" s="2042"/>
      <c r="KDF1" s="2042"/>
      <c r="KDG1" s="2042"/>
      <c r="KDH1" s="2042"/>
      <c r="KDI1" s="2042"/>
      <c r="KDJ1" s="2042"/>
      <c r="KDK1" s="2042"/>
      <c r="KDL1" s="2042"/>
      <c r="KDM1" s="2042" t="s">
        <v>822</v>
      </c>
      <c r="KDN1" s="2042"/>
      <c r="KDO1" s="2042"/>
      <c r="KDP1" s="2042"/>
      <c r="KDQ1" s="2042"/>
      <c r="KDR1" s="2042"/>
      <c r="KDS1" s="2042"/>
      <c r="KDT1" s="2042"/>
      <c r="KDU1" s="2042"/>
      <c r="KDV1" s="2042"/>
      <c r="KDW1" s="2042"/>
      <c r="KDX1" s="2042"/>
      <c r="KDY1" s="2042"/>
      <c r="KDZ1" s="2042"/>
      <c r="KEA1" s="2042"/>
      <c r="KEB1" s="2042"/>
      <c r="KEC1" s="2042" t="s">
        <v>822</v>
      </c>
      <c r="KED1" s="2042"/>
      <c r="KEE1" s="2042"/>
      <c r="KEF1" s="2042"/>
      <c r="KEG1" s="2042"/>
      <c r="KEH1" s="2042"/>
      <c r="KEI1" s="2042"/>
      <c r="KEJ1" s="2042"/>
      <c r="KEK1" s="2042"/>
      <c r="KEL1" s="2042"/>
      <c r="KEM1" s="2042"/>
      <c r="KEN1" s="2042"/>
      <c r="KEO1" s="2042"/>
      <c r="KEP1" s="2042"/>
      <c r="KEQ1" s="2042"/>
      <c r="KER1" s="2042"/>
      <c r="KES1" s="2042" t="s">
        <v>822</v>
      </c>
      <c r="KET1" s="2042"/>
      <c r="KEU1" s="2042"/>
      <c r="KEV1" s="2042"/>
      <c r="KEW1" s="2042"/>
      <c r="KEX1" s="2042"/>
      <c r="KEY1" s="2042"/>
      <c r="KEZ1" s="2042"/>
      <c r="KFA1" s="2042"/>
      <c r="KFB1" s="2042"/>
      <c r="KFC1" s="2042"/>
      <c r="KFD1" s="2042"/>
      <c r="KFE1" s="2042"/>
      <c r="KFF1" s="2042"/>
      <c r="KFG1" s="2042"/>
      <c r="KFH1" s="2042"/>
      <c r="KFI1" s="2042" t="s">
        <v>822</v>
      </c>
      <c r="KFJ1" s="2042"/>
      <c r="KFK1" s="2042"/>
      <c r="KFL1" s="2042"/>
      <c r="KFM1" s="2042"/>
      <c r="KFN1" s="2042"/>
      <c r="KFO1" s="2042"/>
      <c r="KFP1" s="2042"/>
      <c r="KFQ1" s="2042"/>
      <c r="KFR1" s="2042"/>
      <c r="KFS1" s="2042"/>
      <c r="KFT1" s="2042"/>
      <c r="KFU1" s="2042"/>
      <c r="KFV1" s="2042"/>
      <c r="KFW1" s="2042"/>
      <c r="KFX1" s="2042"/>
      <c r="KFY1" s="2042" t="s">
        <v>822</v>
      </c>
      <c r="KFZ1" s="2042"/>
      <c r="KGA1" s="2042"/>
      <c r="KGB1" s="2042"/>
      <c r="KGC1" s="2042"/>
      <c r="KGD1" s="2042"/>
      <c r="KGE1" s="2042"/>
      <c r="KGF1" s="2042"/>
      <c r="KGG1" s="2042"/>
      <c r="KGH1" s="2042"/>
      <c r="KGI1" s="2042"/>
      <c r="KGJ1" s="2042"/>
      <c r="KGK1" s="2042"/>
      <c r="KGL1" s="2042"/>
      <c r="KGM1" s="2042"/>
      <c r="KGN1" s="2042"/>
      <c r="KGO1" s="2042" t="s">
        <v>822</v>
      </c>
      <c r="KGP1" s="2042"/>
      <c r="KGQ1" s="2042"/>
      <c r="KGR1" s="2042"/>
      <c r="KGS1" s="2042"/>
      <c r="KGT1" s="2042"/>
      <c r="KGU1" s="2042"/>
      <c r="KGV1" s="2042"/>
      <c r="KGW1" s="2042"/>
      <c r="KGX1" s="2042"/>
      <c r="KGY1" s="2042"/>
      <c r="KGZ1" s="2042"/>
      <c r="KHA1" s="2042"/>
      <c r="KHB1" s="2042"/>
      <c r="KHC1" s="2042"/>
      <c r="KHD1" s="2042"/>
      <c r="KHE1" s="2042" t="s">
        <v>822</v>
      </c>
      <c r="KHF1" s="2042"/>
      <c r="KHG1" s="2042"/>
      <c r="KHH1" s="2042"/>
      <c r="KHI1" s="2042"/>
      <c r="KHJ1" s="2042"/>
      <c r="KHK1" s="2042"/>
      <c r="KHL1" s="2042"/>
      <c r="KHM1" s="2042"/>
      <c r="KHN1" s="2042"/>
      <c r="KHO1" s="2042"/>
      <c r="KHP1" s="2042"/>
      <c r="KHQ1" s="2042"/>
      <c r="KHR1" s="2042"/>
      <c r="KHS1" s="2042"/>
      <c r="KHT1" s="2042"/>
      <c r="KHU1" s="2042" t="s">
        <v>822</v>
      </c>
      <c r="KHV1" s="2042"/>
      <c r="KHW1" s="2042"/>
      <c r="KHX1" s="2042"/>
      <c r="KHY1" s="2042"/>
      <c r="KHZ1" s="2042"/>
      <c r="KIA1" s="2042"/>
      <c r="KIB1" s="2042"/>
      <c r="KIC1" s="2042"/>
      <c r="KID1" s="2042"/>
      <c r="KIE1" s="2042"/>
      <c r="KIF1" s="2042"/>
      <c r="KIG1" s="2042"/>
      <c r="KIH1" s="2042"/>
      <c r="KII1" s="2042"/>
      <c r="KIJ1" s="2042"/>
      <c r="KIK1" s="2042" t="s">
        <v>822</v>
      </c>
      <c r="KIL1" s="2042"/>
      <c r="KIM1" s="2042"/>
      <c r="KIN1" s="2042"/>
      <c r="KIO1" s="2042"/>
      <c r="KIP1" s="2042"/>
      <c r="KIQ1" s="2042"/>
      <c r="KIR1" s="2042"/>
      <c r="KIS1" s="2042"/>
      <c r="KIT1" s="2042"/>
      <c r="KIU1" s="2042"/>
      <c r="KIV1" s="2042"/>
      <c r="KIW1" s="2042"/>
      <c r="KIX1" s="2042"/>
      <c r="KIY1" s="2042"/>
      <c r="KIZ1" s="2042"/>
      <c r="KJA1" s="2042" t="s">
        <v>822</v>
      </c>
      <c r="KJB1" s="2042"/>
      <c r="KJC1" s="2042"/>
      <c r="KJD1" s="2042"/>
      <c r="KJE1" s="2042"/>
      <c r="KJF1" s="2042"/>
      <c r="KJG1" s="2042"/>
      <c r="KJH1" s="2042"/>
      <c r="KJI1" s="2042"/>
      <c r="KJJ1" s="2042"/>
      <c r="KJK1" s="2042"/>
      <c r="KJL1" s="2042"/>
      <c r="KJM1" s="2042"/>
      <c r="KJN1" s="2042"/>
      <c r="KJO1" s="2042"/>
      <c r="KJP1" s="2042"/>
      <c r="KJQ1" s="2042" t="s">
        <v>822</v>
      </c>
      <c r="KJR1" s="2042"/>
      <c r="KJS1" s="2042"/>
      <c r="KJT1" s="2042"/>
      <c r="KJU1" s="2042"/>
      <c r="KJV1" s="2042"/>
      <c r="KJW1" s="2042"/>
      <c r="KJX1" s="2042"/>
      <c r="KJY1" s="2042"/>
      <c r="KJZ1" s="2042"/>
      <c r="KKA1" s="2042"/>
      <c r="KKB1" s="2042"/>
      <c r="KKC1" s="2042"/>
      <c r="KKD1" s="2042"/>
      <c r="KKE1" s="2042"/>
      <c r="KKF1" s="2042"/>
      <c r="KKG1" s="2042" t="s">
        <v>822</v>
      </c>
      <c r="KKH1" s="2042"/>
      <c r="KKI1" s="2042"/>
      <c r="KKJ1" s="2042"/>
      <c r="KKK1" s="2042"/>
      <c r="KKL1" s="2042"/>
      <c r="KKM1" s="2042"/>
      <c r="KKN1" s="2042"/>
      <c r="KKO1" s="2042"/>
      <c r="KKP1" s="2042"/>
      <c r="KKQ1" s="2042"/>
      <c r="KKR1" s="2042"/>
      <c r="KKS1" s="2042"/>
      <c r="KKT1" s="2042"/>
      <c r="KKU1" s="2042"/>
      <c r="KKV1" s="2042"/>
      <c r="KKW1" s="2042" t="s">
        <v>822</v>
      </c>
      <c r="KKX1" s="2042"/>
      <c r="KKY1" s="2042"/>
      <c r="KKZ1" s="2042"/>
      <c r="KLA1" s="2042"/>
      <c r="KLB1" s="2042"/>
      <c r="KLC1" s="2042"/>
      <c r="KLD1" s="2042"/>
      <c r="KLE1" s="2042"/>
      <c r="KLF1" s="2042"/>
      <c r="KLG1" s="2042"/>
      <c r="KLH1" s="2042"/>
      <c r="KLI1" s="2042"/>
      <c r="KLJ1" s="2042"/>
      <c r="KLK1" s="2042"/>
      <c r="KLL1" s="2042"/>
      <c r="KLM1" s="2042" t="s">
        <v>822</v>
      </c>
      <c r="KLN1" s="2042"/>
      <c r="KLO1" s="2042"/>
      <c r="KLP1" s="2042"/>
      <c r="KLQ1" s="2042"/>
      <c r="KLR1" s="2042"/>
      <c r="KLS1" s="2042"/>
      <c r="KLT1" s="2042"/>
      <c r="KLU1" s="2042"/>
      <c r="KLV1" s="2042"/>
      <c r="KLW1" s="2042"/>
      <c r="KLX1" s="2042"/>
      <c r="KLY1" s="2042"/>
      <c r="KLZ1" s="2042"/>
      <c r="KMA1" s="2042"/>
      <c r="KMB1" s="2042"/>
      <c r="KMC1" s="2042" t="s">
        <v>822</v>
      </c>
      <c r="KMD1" s="2042"/>
      <c r="KME1" s="2042"/>
      <c r="KMF1" s="2042"/>
      <c r="KMG1" s="2042"/>
      <c r="KMH1" s="2042"/>
      <c r="KMI1" s="2042"/>
      <c r="KMJ1" s="2042"/>
      <c r="KMK1" s="2042"/>
      <c r="KML1" s="2042"/>
      <c r="KMM1" s="2042"/>
      <c r="KMN1" s="2042"/>
      <c r="KMO1" s="2042"/>
      <c r="KMP1" s="2042"/>
      <c r="KMQ1" s="2042"/>
      <c r="KMR1" s="2042"/>
      <c r="KMS1" s="2042" t="s">
        <v>822</v>
      </c>
      <c r="KMT1" s="2042"/>
      <c r="KMU1" s="2042"/>
      <c r="KMV1" s="2042"/>
      <c r="KMW1" s="2042"/>
      <c r="KMX1" s="2042"/>
      <c r="KMY1" s="2042"/>
      <c r="KMZ1" s="2042"/>
      <c r="KNA1" s="2042"/>
      <c r="KNB1" s="2042"/>
      <c r="KNC1" s="2042"/>
      <c r="KND1" s="2042"/>
      <c r="KNE1" s="2042"/>
      <c r="KNF1" s="2042"/>
      <c r="KNG1" s="2042"/>
      <c r="KNH1" s="2042"/>
      <c r="KNI1" s="2042" t="s">
        <v>822</v>
      </c>
      <c r="KNJ1" s="2042"/>
      <c r="KNK1" s="2042"/>
      <c r="KNL1" s="2042"/>
      <c r="KNM1" s="2042"/>
      <c r="KNN1" s="2042"/>
      <c r="KNO1" s="2042"/>
      <c r="KNP1" s="2042"/>
      <c r="KNQ1" s="2042"/>
      <c r="KNR1" s="2042"/>
      <c r="KNS1" s="2042"/>
      <c r="KNT1" s="2042"/>
      <c r="KNU1" s="2042"/>
      <c r="KNV1" s="2042"/>
      <c r="KNW1" s="2042"/>
      <c r="KNX1" s="2042"/>
      <c r="KNY1" s="2042" t="s">
        <v>822</v>
      </c>
      <c r="KNZ1" s="2042"/>
      <c r="KOA1" s="2042"/>
      <c r="KOB1" s="2042"/>
      <c r="KOC1" s="2042"/>
      <c r="KOD1" s="2042"/>
      <c r="KOE1" s="2042"/>
      <c r="KOF1" s="2042"/>
      <c r="KOG1" s="2042"/>
      <c r="KOH1" s="2042"/>
      <c r="KOI1" s="2042"/>
      <c r="KOJ1" s="2042"/>
      <c r="KOK1" s="2042"/>
      <c r="KOL1" s="2042"/>
      <c r="KOM1" s="2042"/>
      <c r="KON1" s="2042"/>
      <c r="KOO1" s="2042" t="s">
        <v>822</v>
      </c>
      <c r="KOP1" s="2042"/>
      <c r="KOQ1" s="2042"/>
      <c r="KOR1" s="2042"/>
      <c r="KOS1" s="2042"/>
      <c r="KOT1" s="2042"/>
      <c r="KOU1" s="2042"/>
      <c r="KOV1" s="2042"/>
      <c r="KOW1" s="2042"/>
      <c r="KOX1" s="2042"/>
      <c r="KOY1" s="2042"/>
      <c r="KOZ1" s="2042"/>
      <c r="KPA1" s="2042"/>
      <c r="KPB1" s="2042"/>
      <c r="KPC1" s="2042"/>
      <c r="KPD1" s="2042"/>
      <c r="KPE1" s="2042" t="s">
        <v>822</v>
      </c>
      <c r="KPF1" s="2042"/>
      <c r="KPG1" s="2042"/>
      <c r="KPH1" s="2042"/>
      <c r="KPI1" s="2042"/>
      <c r="KPJ1" s="2042"/>
      <c r="KPK1" s="2042"/>
      <c r="KPL1" s="2042"/>
      <c r="KPM1" s="2042"/>
      <c r="KPN1" s="2042"/>
      <c r="KPO1" s="2042"/>
      <c r="KPP1" s="2042"/>
      <c r="KPQ1" s="2042"/>
      <c r="KPR1" s="2042"/>
      <c r="KPS1" s="2042"/>
      <c r="KPT1" s="2042"/>
      <c r="KPU1" s="2042" t="s">
        <v>822</v>
      </c>
      <c r="KPV1" s="2042"/>
      <c r="KPW1" s="2042"/>
      <c r="KPX1" s="2042"/>
      <c r="KPY1" s="2042"/>
      <c r="KPZ1" s="2042"/>
      <c r="KQA1" s="2042"/>
      <c r="KQB1" s="2042"/>
      <c r="KQC1" s="2042"/>
      <c r="KQD1" s="2042"/>
      <c r="KQE1" s="2042"/>
      <c r="KQF1" s="2042"/>
      <c r="KQG1" s="2042"/>
      <c r="KQH1" s="2042"/>
      <c r="KQI1" s="2042"/>
      <c r="KQJ1" s="2042"/>
      <c r="KQK1" s="2042" t="s">
        <v>822</v>
      </c>
      <c r="KQL1" s="2042"/>
      <c r="KQM1" s="2042"/>
      <c r="KQN1" s="2042"/>
      <c r="KQO1" s="2042"/>
      <c r="KQP1" s="2042"/>
      <c r="KQQ1" s="2042"/>
      <c r="KQR1" s="2042"/>
      <c r="KQS1" s="2042"/>
      <c r="KQT1" s="2042"/>
      <c r="KQU1" s="2042"/>
      <c r="KQV1" s="2042"/>
      <c r="KQW1" s="2042"/>
      <c r="KQX1" s="2042"/>
      <c r="KQY1" s="2042"/>
      <c r="KQZ1" s="2042"/>
      <c r="KRA1" s="2042" t="s">
        <v>822</v>
      </c>
      <c r="KRB1" s="2042"/>
      <c r="KRC1" s="2042"/>
      <c r="KRD1" s="2042"/>
      <c r="KRE1" s="2042"/>
      <c r="KRF1" s="2042"/>
      <c r="KRG1" s="2042"/>
      <c r="KRH1" s="2042"/>
      <c r="KRI1" s="2042"/>
      <c r="KRJ1" s="2042"/>
      <c r="KRK1" s="2042"/>
      <c r="KRL1" s="2042"/>
      <c r="KRM1" s="2042"/>
      <c r="KRN1" s="2042"/>
      <c r="KRO1" s="2042"/>
      <c r="KRP1" s="2042"/>
      <c r="KRQ1" s="2042" t="s">
        <v>822</v>
      </c>
      <c r="KRR1" s="2042"/>
      <c r="KRS1" s="2042"/>
      <c r="KRT1" s="2042"/>
      <c r="KRU1" s="2042"/>
      <c r="KRV1" s="2042"/>
      <c r="KRW1" s="2042"/>
      <c r="KRX1" s="2042"/>
      <c r="KRY1" s="2042"/>
      <c r="KRZ1" s="2042"/>
      <c r="KSA1" s="2042"/>
      <c r="KSB1" s="2042"/>
      <c r="KSC1" s="2042"/>
      <c r="KSD1" s="2042"/>
      <c r="KSE1" s="2042"/>
      <c r="KSF1" s="2042"/>
      <c r="KSG1" s="2042" t="s">
        <v>822</v>
      </c>
      <c r="KSH1" s="2042"/>
      <c r="KSI1" s="2042"/>
      <c r="KSJ1" s="2042"/>
      <c r="KSK1" s="2042"/>
      <c r="KSL1" s="2042"/>
      <c r="KSM1" s="2042"/>
      <c r="KSN1" s="2042"/>
      <c r="KSO1" s="2042"/>
      <c r="KSP1" s="2042"/>
      <c r="KSQ1" s="2042"/>
      <c r="KSR1" s="2042"/>
      <c r="KSS1" s="2042"/>
      <c r="KST1" s="2042"/>
      <c r="KSU1" s="2042"/>
      <c r="KSV1" s="2042"/>
      <c r="KSW1" s="2042" t="s">
        <v>822</v>
      </c>
      <c r="KSX1" s="2042"/>
      <c r="KSY1" s="2042"/>
      <c r="KSZ1" s="2042"/>
      <c r="KTA1" s="2042"/>
      <c r="KTB1" s="2042"/>
      <c r="KTC1" s="2042"/>
      <c r="KTD1" s="2042"/>
      <c r="KTE1" s="2042"/>
      <c r="KTF1" s="2042"/>
      <c r="KTG1" s="2042"/>
      <c r="KTH1" s="2042"/>
      <c r="KTI1" s="2042"/>
      <c r="KTJ1" s="2042"/>
      <c r="KTK1" s="2042"/>
      <c r="KTL1" s="2042"/>
      <c r="KTM1" s="2042" t="s">
        <v>822</v>
      </c>
      <c r="KTN1" s="2042"/>
      <c r="KTO1" s="2042"/>
      <c r="KTP1" s="2042"/>
      <c r="KTQ1" s="2042"/>
      <c r="KTR1" s="2042"/>
      <c r="KTS1" s="2042"/>
      <c r="KTT1" s="2042"/>
      <c r="KTU1" s="2042"/>
      <c r="KTV1" s="2042"/>
      <c r="KTW1" s="2042"/>
      <c r="KTX1" s="2042"/>
      <c r="KTY1" s="2042"/>
      <c r="KTZ1" s="2042"/>
      <c r="KUA1" s="2042"/>
      <c r="KUB1" s="2042"/>
      <c r="KUC1" s="2042" t="s">
        <v>822</v>
      </c>
      <c r="KUD1" s="2042"/>
      <c r="KUE1" s="2042"/>
      <c r="KUF1" s="2042"/>
      <c r="KUG1" s="2042"/>
      <c r="KUH1" s="2042"/>
      <c r="KUI1" s="2042"/>
      <c r="KUJ1" s="2042"/>
      <c r="KUK1" s="2042"/>
      <c r="KUL1" s="2042"/>
      <c r="KUM1" s="2042"/>
      <c r="KUN1" s="2042"/>
      <c r="KUO1" s="2042"/>
      <c r="KUP1" s="2042"/>
      <c r="KUQ1" s="2042"/>
      <c r="KUR1" s="2042"/>
      <c r="KUS1" s="2042" t="s">
        <v>822</v>
      </c>
      <c r="KUT1" s="2042"/>
      <c r="KUU1" s="2042"/>
      <c r="KUV1" s="2042"/>
      <c r="KUW1" s="2042"/>
      <c r="KUX1" s="2042"/>
      <c r="KUY1" s="2042"/>
      <c r="KUZ1" s="2042"/>
      <c r="KVA1" s="2042"/>
      <c r="KVB1" s="2042"/>
      <c r="KVC1" s="2042"/>
      <c r="KVD1" s="2042"/>
      <c r="KVE1" s="2042"/>
      <c r="KVF1" s="2042"/>
      <c r="KVG1" s="2042"/>
      <c r="KVH1" s="2042"/>
      <c r="KVI1" s="2042" t="s">
        <v>822</v>
      </c>
      <c r="KVJ1" s="2042"/>
      <c r="KVK1" s="2042"/>
      <c r="KVL1" s="2042"/>
      <c r="KVM1" s="2042"/>
      <c r="KVN1" s="2042"/>
      <c r="KVO1" s="2042"/>
      <c r="KVP1" s="2042"/>
      <c r="KVQ1" s="2042"/>
      <c r="KVR1" s="2042"/>
      <c r="KVS1" s="2042"/>
      <c r="KVT1" s="2042"/>
      <c r="KVU1" s="2042"/>
      <c r="KVV1" s="2042"/>
      <c r="KVW1" s="2042"/>
      <c r="KVX1" s="2042"/>
      <c r="KVY1" s="2042" t="s">
        <v>822</v>
      </c>
      <c r="KVZ1" s="2042"/>
      <c r="KWA1" s="2042"/>
      <c r="KWB1" s="2042"/>
      <c r="KWC1" s="2042"/>
      <c r="KWD1" s="2042"/>
      <c r="KWE1" s="2042"/>
      <c r="KWF1" s="2042"/>
      <c r="KWG1" s="2042"/>
      <c r="KWH1" s="2042"/>
      <c r="KWI1" s="2042"/>
      <c r="KWJ1" s="2042"/>
      <c r="KWK1" s="2042"/>
      <c r="KWL1" s="2042"/>
      <c r="KWM1" s="2042"/>
      <c r="KWN1" s="2042"/>
      <c r="KWO1" s="2042" t="s">
        <v>822</v>
      </c>
      <c r="KWP1" s="2042"/>
      <c r="KWQ1" s="2042"/>
      <c r="KWR1" s="2042"/>
      <c r="KWS1" s="2042"/>
      <c r="KWT1" s="2042"/>
      <c r="KWU1" s="2042"/>
      <c r="KWV1" s="2042"/>
      <c r="KWW1" s="2042"/>
      <c r="KWX1" s="2042"/>
      <c r="KWY1" s="2042"/>
      <c r="KWZ1" s="2042"/>
      <c r="KXA1" s="2042"/>
      <c r="KXB1" s="2042"/>
      <c r="KXC1" s="2042"/>
      <c r="KXD1" s="2042"/>
      <c r="KXE1" s="2042" t="s">
        <v>822</v>
      </c>
      <c r="KXF1" s="2042"/>
      <c r="KXG1" s="2042"/>
      <c r="KXH1" s="2042"/>
      <c r="KXI1" s="2042"/>
      <c r="KXJ1" s="2042"/>
      <c r="KXK1" s="2042"/>
      <c r="KXL1" s="2042"/>
      <c r="KXM1" s="2042"/>
      <c r="KXN1" s="2042"/>
      <c r="KXO1" s="2042"/>
      <c r="KXP1" s="2042"/>
      <c r="KXQ1" s="2042"/>
      <c r="KXR1" s="2042"/>
      <c r="KXS1" s="2042"/>
      <c r="KXT1" s="2042"/>
      <c r="KXU1" s="2042" t="s">
        <v>822</v>
      </c>
      <c r="KXV1" s="2042"/>
      <c r="KXW1" s="2042"/>
      <c r="KXX1" s="2042"/>
      <c r="KXY1" s="2042"/>
      <c r="KXZ1" s="2042"/>
      <c r="KYA1" s="2042"/>
      <c r="KYB1" s="2042"/>
      <c r="KYC1" s="2042"/>
      <c r="KYD1" s="2042"/>
      <c r="KYE1" s="2042"/>
      <c r="KYF1" s="2042"/>
      <c r="KYG1" s="2042"/>
      <c r="KYH1" s="2042"/>
      <c r="KYI1" s="2042"/>
      <c r="KYJ1" s="2042"/>
      <c r="KYK1" s="2042" t="s">
        <v>822</v>
      </c>
      <c r="KYL1" s="2042"/>
      <c r="KYM1" s="2042"/>
      <c r="KYN1" s="2042"/>
      <c r="KYO1" s="2042"/>
      <c r="KYP1" s="2042"/>
      <c r="KYQ1" s="2042"/>
      <c r="KYR1" s="2042"/>
      <c r="KYS1" s="2042"/>
      <c r="KYT1" s="2042"/>
      <c r="KYU1" s="2042"/>
      <c r="KYV1" s="2042"/>
      <c r="KYW1" s="2042"/>
      <c r="KYX1" s="2042"/>
      <c r="KYY1" s="2042"/>
      <c r="KYZ1" s="2042"/>
      <c r="KZA1" s="2042" t="s">
        <v>822</v>
      </c>
      <c r="KZB1" s="2042"/>
      <c r="KZC1" s="2042"/>
      <c r="KZD1" s="2042"/>
      <c r="KZE1" s="2042"/>
      <c r="KZF1" s="2042"/>
      <c r="KZG1" s="2042"/>
      <c r="KZH1" s="2042"/>
      <c r="KZI1" s="2042"/>
      <c r="KZJ1" s="2042"/>
      <c r="KZK1" s="2042"/>
      <c r="KZL1" s="2042"/>
      <c r="KZM1" s="2042"/>
      <c r="KZN1" s="2042"/>
      <c r="KZO1" s="2042"/>
      <c r="KZP1" s="2042"/>
      <c r="KZQ1" s="2042" t="s">
        <v>822</v>
      </c>
      <c r="KZR1" s="2042"/>
      <c r="KZS1" s="2042"/>
      <c r="KZT1" s="2042"/>
      <c r="KZU1" s="2042"/>
      <c r="KZV1" s="2042"/>
      <c r="KZW1" s="2042"/>
      <c r="KZX1" s="2042"/>
      <c r="KZY1" s="2042"/>
      <c r="KZZ1" s="2042"/>
      <c r="LAA1" s="2042"/>
      <c r="LAB1" s="2042"/>
      <c r="LAC1" s="2042"/>
      <c r="LAD1" s="2042"/>
      <c r="LAE1" s="2042"/>
      <c r="LAF1" s="2042"/>
      <c r="LAG1" s="2042" t="s">
        <v>822</v>
      </c>
      <c r="LAH1" s="2042"/>
      <c r="LAI1" s="2042"/>
      <c r="LAJ1" s="2042"/>
      <c r="LAK1" s="2042"/>
      <c r="LAL1" s="2042"/>
      <c r="LAM1" s="2042"/>
      <c r="LAN1" s="2042"/>
      <c r="LAO1" s="2042"/>
      <c r="LAP1" s="2042"/>
      <c r="LAQ1" s="2042"/>
      <c r="LAR1" s="2042"/>
      <c r="LAS1" s="2042"/>
      <c r="LAT1" s="2042"/>
      <c r="LAU1" s="2042"/>
      <c r="LAV1" s="2042"/>
      <c r="LAW1" s="2042" t="s">
        <v>822</v>
      </c>
      <c r="LAX1" s="2042"/>
      <c r="LAY1" s="2042"/>
      <c r="LAZ1" s="2042"/>
      <c r="LBA1" s="2042"/>
      <c r="LBB1" s="2042"/>
      <c r="LBC1" s="2042"/>
      <c r="LBD1" s="2042"/>
      <c r="LBE1" s="2042"/>
      <c r="LBF1" s="2042"/>
      <c r="LBG1" s="2042"/>
      <c r="LBH1" s="2042"/>
      <c r="LBI1" s="2042"/>
      <c r="LBJ1" s="2042"/>
      <c r="LBK1" s="2042"/>
      <c r="LBL1" s="2042"/>
      <c r="LBM1" s="2042" t="s">
        <v>822</v>
      </c>
      <c r="LBN1" s="2042"/>
      <c r="LBO1" s="2042"/>
      <c r="LBP1" s="2042"/>
      <c r="LBQ1" s="2042"/>
      <c r="LBR1" s="2042"/>
      <c r="LBS1" s="2042"/>
      <c r="LBT1" s="2042"/>
      <c r="LBU1" s="2042"/>
      <c r="LBV1" s="2042"/>
      <c r="LBW1" s="2042"/>
      <c r="LBX1" s="2042"/>
      <c r="LBY1" s="2042"/>
      <c r="LBZ1" s="2042"/>
      <c r="LCA1" s="2042"/>
      <c r="LCB1" s="2042"/>
      <c r="LCC1" s="2042" t="s">
        <v>822</v>
      </c>
      <c r="LCD1" s="2042"/>
      <c r="LCE1" s="2042"/>
      <c r="LCF1" s="2042"/>
      <c r="LCG1" s="2042"/>
      <c r="LCH1" s="2042"/>
      <c r="LCI1" s="2042"/>
      <c r="LCJ1" s="2042"/>
      <c r="LCK1" s="2042"/>
      <c r="LCL1" s="2042"/>
      <c r="LCM1" s="2042"/>
      <c r="LCN1" s="2042"/>
      <c r="LCO1" s="2042"/>
      <c r="LCP1" s="2042"/>
      <c r="LCQ1" s="2042"/>
      <c r="LCR1" s="2042"/>
      <c r="LCS1" s="2042" t="s">
        <v>822</v>
      </c>
      <c r="LCT1" s="2042"/>
      <c r="LCU1" s="2042"/>
      <c r="LCV1" s="2042"/>
      <c r="LCW1" s="2042"/>
      <c r="LCX1" s="2042"/>
      <c r="LCY1" s="2042"/>
      <c r="LCZ1" s="2042"/>
      <c r="LDA1" s="2042"/>
      <c r="LDB1" s="2042"/>
      <c r="LDC1" s="2042"/>
      <c r="LDD1" s="2042"/>
      <c r="LDE1" s="2042"/>
      <c r="LDF1" s="2042"/>
      <c r="LDG1" s="2042"/>
      <c r="LDH1" s="2042"/>
      <c r="LDI1" s="2042" t="s">
        <v>822</v>
      </c>
      <c r="LDJ1" s="2042"/>
      <c r="LDK1" s="2042"/>
      <c r="LDL1" s="2042"/>
      <c r="LDM1" s="2042"/>
      <c r="LDN1" s="2042"/>
      <c r="LDO1" s="2042"/>
      <c r="LDP1" s="2042"/>
      <c r="LDQ1" s="2042"/>
      <c r="LDR1" s="2042"/>
      <c r="LDS1" s="2042"/>
      <c r="LDT1" s="2042"/>
      <c r="LDU1" s="2042"/>
      <c r="LDV1" s="2042"/>
      <c r="LDW1" s="2042"/>
      <c r="LDX1" s="2042"/>
      <c r="LDY1" s="2042" t="s">
        <v>822</v>
      </c>
      <c r="LDZ1" s="2042"/>
      <c r="LEA1" s="2042"/>
      <c r="LEB1" s="2042"/>
      <c r="LEC1" s="2042"/>
      <c r="LED1" s="2042"/>
      <c r="LEE1" s="2042"/>
      <c r="LEF1" s="2042"/>
      <c r="LEG1" s="2042"/>
      <c r="LEH1" s="2042"/>
      <c r="LEI1" s="2042"/>
      <c r="LEJ1" s="2042"/>
      <c r="LEK1" s="2042"/>
      <c r="LEL1" s="2042"/>
      <c r="LEM1" s="2042"/>
      <c r="LEN1" s="2042"/>
      <c r="LEO1" s="2042" t="s">
        <v>822</v>
      </c>
      <c r="LEP1" s="2042"/>
      <c r="LEQ1" s="2042"/>
      <c r="LER1" s="2042"/>
      <c r="LES1" s="2042"/>
      <c r="LET1" s="2042"/>
      <c r="LEU1" s="2042"/>
      <c r="LEV1" s="2042"/>
      <c r="LEW1" s="2042"/>
      <c r="LEX1" s="2042"/>
      <c r="LEY1" s="2042"/>
      <c r="LEZ1" s="2042"/>
      <c r="LFA1" s="2042"/>
      <c r="LFB1" s="2042"/>
      <c r="LFC1" s="2042"/>
      <c r="LFD1" s="2042"/>
      <c r="LFE1" s="2042" t="s">
        <v>822</v>
      </c>
      <c r="LFF1" s="2042"/>
      <c r="LFG1" s="2042"/>
      <c r="LFH1" s="2042"/>
      <c r="LFI1" s="2042"/>
      <c r="LFJ1" s="2042"/>
      <c r="LFK1" s="2042"/>
      <c r="LFL1" s="2042"/>
      <c r="LFM1" s="2042"/>
      <c r="LFN1" s="2042"/>
      <c r="LFO1" s="2042"/>
      <c r="LFP1" s="2042"/>
      <c r="LFQ1" s="2042"/>
      <c r="LFR1" s="2042"/>
      <c r="LFS1" s="2042"/>
      <c r="LFT1" s="2042"/>
      <c r="LFU1" s="2042" t="s">
        <v>822</v>
      </c>
      <c r="LFV1" s="2042"/>
      <c r="LFW1" s="2042"/>
      <c r="LFX1" s="2042"/>
      <c r="LFY1" s="2042"/>
      <c r="LFZ1" s="2042"/>
      <c r="LGA1" s="2042"/>
      <c r="LGB1" s="2042"/>
      <c r="LGC1" s="2042"/>
      <c r="LGD1" s="2042"/>
      <c r="LGE1" s="2042"/>
      <c r="LGF1" s="2042"/>
      <c r="LGG1" s="2042"/>
      <c r="LGH1" s="2042"/>
      <c r="LGI1" s="2042"/>
      <c r="LGJ1" s="2042"/>
      <c r="LGK1" s="2042" t="s">
        <v>822</v>
      </c>
      <c r="LGL1" s="2042"/>
      <c r="LGM1" s="2042"/>
      <c r="LGN1" s="2042"/>
      <c r="LGO1" s="2042"/>
      <c r="LGP1" s="2042"/>
      <c r="LGQ1" s="2042"/>
      <c r="LGR1" s="2042"/>
      <c r="LGS1" s="2042"/>
      <c r="LGT1" s="2042"/>
      <c r="LGU1" s="2042"/>
      <c r="LGV1" s="2042"/>
      <c r="LGW1" s="2042"/>
      <c r="LGX1" s="2042"/>
      <c r="LGY1" s="2042"/>
      <c r="LGZ1" s="2042"/>
      <c r="LHA1" s="2042" t="s">
        <v>822</v>
      </c>
      <c r="LHB1" s="2042"/>
      <c r="LHC1" s="2042"/>
      <c r="LHD1" s="2042"/>
      <c r="LHE1" s="2042"/>
      <c r="LHF1" s="2042"/>
      <c r="LHG1" s="2042"/>
      <c r="LHH1" s="2042"/>
      <c r="LHI1" s="2042"/>
      <c r="LHJ1" s="2042"/>
      <c r="LHK1" s="2042"/>
      <c r="LHL1" s="2042"/>
      <c r="LHM1" s="2042"/>
      <c r="LHN1" s="2042"/>
      <c r="LHO1" s="2042"/>
      <c r="LHP1" s="2042"/>
      <c r="LHQ1" s="2042" t="s">
        <v>822</v>
      </c>
      <c r="LHR1" s="2042"/>
      <c r="LHS1" s="2042"/>
      <c r="LHT1" s="2042"/>
      <c r="LHU1" s="2042"/>
      <c r="LHV1" s="2042"/>
      <c r="LHW1" s="2042"/>
      <c r="LHX1" s="2042"/>
      <c r="LHY1" s="2042"/>
      <c r="LHZ1" s="2042"/>
      <c r="LIA1" s="2042"/>
      <c r="LIB1" s="2042"/>
      <c r="LIC1" s="2042"/>
      <c r="LID1" s="2042"/>
      <c r="LIE1" s="2042"/>
      <c r="LIF1" s="2042"/>
      <c r="LIG1" s="2042" t="s">
        <v>822</v>
      </c>
      <c r="LIH1" s="2042"/>
      <c r="LII1" s="2042"/>
      <c r="LIJ1" s="2042"/>
      <c r="LIK1" s="2042"/>
      <c r="LIL1" s="2042"/>
      <c r="LIM1" s="2042"/>
      <c r="LIN1" s="2042"/>
      <c r="LIO1" s="2042"/>
      <c r="LIP1" s="2042"/>
      <c r="LIQ1" s="2042"/>
      <c r="LIR1" s="2042"/>
      <c r="LIS1" s="2042"/>
      <c r="LIT1" s="2042"/>
      <c r="LIU1" s="2042"/>
      <c r="LIV1" s="2042"/>
      <c r="LIW1" s="2042" t="s">
        <v>822</v>
      </c>
      <c r="LIX1" s="2042"/>
      <c r="LIY1" s="2042"/>
      <c r="LIZ1" s="2042"/>
      <c r="LJA1" s="2042"/>
      <c r="LJB1" s="2042"/>
      <c r="LJC1" s="2042"/>
      <c r="LJD1" s="2042"/>
      <c r="LJE1" s="2042"/>
      <c r="LJF1" s="2042"/>
      <c r="LJG1" s="2042"/>
      <c r="LJH1" s="2042"/>
      <c r="LJI1" s="2042"/>
      <c r="LJJ1" s="2042"/>
      <c r="LJK1" s="2042"/>
      <c r="LJL1" s="2042"/>
      <c r="LJM1" s="2042" t="s">
        <v>822</v>
      </c>
      <c r="LJN1" s="2042"/>
      <c r="LJO1" s="2042"/>
      <c r="LJP1" s="2042"/>
      <c r="LJQ1" s="2042"/>
      <c r="LJR1" s="2042"/>
      <c r="LJS1" s="2042"/>
      <c r="LJT1" s="2042"/>
      <c r="LJU1" s="2042"/>
      <c r="LJV1" s="2042"/>
      <c r="LJW1" s="2042"/>
      <c r="LJX1" s="2042"/>
      <c r="LJY1" s="2042"/>
      <c r="LJZ1" s="2042"/>
      <c r="LKA1" s="2042"/>
      <c r="LKB1" s="2042"/>
      <c r="LKC1" s="2042" t="s">
        <v>822</v>
      </c>
      <c r="LKD1" s="2042"/>
      <c r="LKE1" s="2042"/>
      <c r="LKF1" s="2042"/>
      <c r="LKG1" s="2042"/>
      <c r="LKH1" s="2042"/>
      <c r="LKI1" s="2042"/>
      <c r="LKJ1" s="2042"/>
      <c r="LKK1" s="2042"/>
      <c r="LKL1" s="2042"/>
      <c r="LKM1" s="2042"/>
      <c r="LKN1" s="2042"/>
      <c r="LKO1" s="2042"/>
      <c r="LKP1" s="2042"/>
      <c r="LKQ1" s="2042"/>
      <c r="LKR1" s="2042"/>
      <c r="LKS1" s="2042" t="s">
        <v>822</v>
      </c>
      <c r="LKT1" s="2042"/>
      <c r="LKU1" s="2042"/>
      <c r="LKV1" s="2042"/>
      <c r="LKW1" s="2042"/>
      <c r="LKX1" s="2042"/>
      <c r="LKY1" s="2042"/>
      <c r="LKZ1" s="2042"/>
      <c r="LLA1" s="2042"/>
      <c r="LLB1" s="2042"/>
      <c r="LLC1" s="2042"/>
      <c r="LLD1" s="2042"/>
      <c r="LLE1" s="2042"/>
      <c r="LLF1" s="2042"/>
      <c r="LLG1" s="2042"/>
      <c r="LLH1" s="2042"/>
      <c r="LLI1" s="2042" t="s">
        <v>822</v>
      </c>
      <c r="LLJ1" s="2042"/>
      <c r="LLK1" s="2042"/>
      <c r="LLL1" s="2042"/>
      <c r="LLM1" s="2042"/>
      <c r="LLN1" s="2042"/>
      <c r="LLO1" s="2042"/>
      <c r="LLP1" s="2042"/>
      <c r="LLQ1" s="2042"/>
      <c r="LLR1" s="2042"/>
      <c r="LLS1" s="2042"/>
      <c r="LLT1" s="2042"/>
      <c r="LLU1" s="2042"/>
      <c r="LLV1" s="2042"/>
      <c r="LLW1" s="2042"/>
      <c r="LLX1" s="2042"/>
      <c r="LLY1" s="2042" t="s">
        <v>822</v>
      </c>
      <c r="LLZ1" s="2042"/>
      <c r="LMA1" s="2042"/>
      <c r="LMB1" s="2042"/>
      <c r="LMC1" s="2042"/>
      <c r="LMD1" s="2042"/>
      <c r="LME1" s="2042"/>
      <c r="LMF1" s="2042"/>
      <c r="LMG1" s="2042"/>
      <c r="LMH1" s="2042"/>
      <c r="LMI1" s="2042"/>
      <c r="LMJ1" s="2042"/>
      <c r="LMK1" s="2042"/>
      <c r="LML1" s="2042"/>
      <c r="LMM1" s="2042"/>
      <c r="LMN1" s="2042"/>
      <c r="LMO1" s="2042" t="s">
        <v>822</v>
      </c>
      <c r="LMP1" s="2042"/>
      <c r="LMQ1" s="2042"/>
      <c r="LMR1" s="2042"/>
      <c r="LMS1" s="2042"/>
      <c r="LMT1" s="2042"/>
      <c r="LMU1" s="2042"/>
      <c r="LMV1" s="2042"/>
      <c r="LMW1" s="2042"/>
      <c r="LMX1" s="2042"/>
      <c r="LMY1" s="2042"/>
      <c r="LMZ1" s="2042"/>
      <c r="LNA1" s="2042"/>
      <c r="LNB1" s="2042"/>
      <c r="LNC1" s="2042"/>
      <c r="LND1" s="2042"/>
      <c r="LNE1" s="2042" t="s">
        <v>822</v>
      </c>
      <c r="LNF1" s="2042"/>
      <c r="LNG1" s="2042"/>
      <c r="LNH1" s="2042"/>
      <c r="LNI1" s="2042"/>
      <c r="LNJ1" s="2042"/>
      <c r="LNK1" s="2042"/>
      <c r="LNL1" s="2042"/>
      <c r="LNM1" s="2042"/>
      <c r="LNN1" s="2042"/>
      <c r="LNO1" s="2042"/>
      <c r="LNP1" s="2042"/>
      <c r="LNQ1" s="2042"/>
      <c r="LNR1" s="2042"/>
      <c r="LNS1" s="2042"/>
      <c r="LNT1" s="2042"/>
      <c r="LNU1" s="2042" t="s">
        <v>822</v>
      </c>
      <c r="LNV1" s="2042"/>
      <c r="LNW1" s="2042"/>
      <c r="LNX1" s="2042"/>
      <c r="LNY1" s="2042"/>
      <c r="LNZ1" s="2042"/>
      <c r="LOA1" s="2042"/>
      <c r="LOB1" s="2042"/>
      <c r="LOC1" s="2042"/>
      <c r="LOD1" s="2042"/>
      <c r="LOE1" s="2042"/>
      <c r="LOF1" s="2042"/>
      <c r="LOG1" s="2042"/>
      <c r="LOH1" s="2042"/>
      <c r="LOI1" s="2042"/>
      <c r="LOJ1" s="2042"/>
      <c r="LOK1" s="2042" t="s">
        <v>822</v>
      </c>
      <c r="LOL1" s="2042"/>
      <c r="LOM1" s="2042"/>
      <c r="LON1" s="2042"/>
      <c r="LOO1" s="2042"/>
      <c r="LOP1" s="2042"/>
      <c r="LOQ1" s="2042"/>
      <c r="LOR1" s="2042"/>
      <c r="LOS1" s="2042"/>
      <c r="LOT1" s="2042"/>
      <c r="LOU1" s="2042"/>
      <c r="LOV1" s="2042"/>
      <c r="LOW1" s="2042"/>
      <c r="LOX1" s="2042"/>
      <c r="LOY1" s="2042"/>
      <c r="LOZ1" s="2042"/>
      <c r="LPA1" s="2042" t="s">
        <v>822</v>
      </c>
      <c r="LPB1" s="2042"/>
      <c r="LPC1" s="2042"/>
      <c r="LPD1" s="2042"/>
      <c r="LPE1" s="2042"/>
      <c r="LPF1" s="2042"/>
      <c r="LPG1" s="2042"/>
      <c r="LPH1" s="2042"/>
      <c r="LPI1" s="2042"/>
      <c r="LPJ1" s="2042"/>
      <c r="LPK1" s="2042"/>
      <c r="LPL1" s="2042"/>
      <c r="LPM1" s="2042"/>
      <c r="LPN1" s="2042"/>
      <c r="LPO1" s="2042"/>
      <c r="LPP1" s="2042"/>
      <c r="LPQ1" s="2042" t="s">
        <v>822</v>
      </c>
      <c r="LPR1" s="2042"/>
      <c r="LPS1" s="2042"/>
      <c r="LPT1" s="2042"/>
      <c r="LPU1" s="2042"/>
      <c r="LPV1" s="2042"/>
      <c r="LPW1" s="2042"/>
      <c r="LPX1" s="2042"/>
      <c r="LPY1" s="2042"/>
      <c r="LPZ1" s="2042"/>
      <c r="LQA1" s="2042"/>
      <c r="LQB1" s="2042"/>
      <c r="LQC1" s="2042"/>
      <c r="LQD1" s="2042"/>
      <c r="LQE1" s="2042"/>
      <c r="LQF1" s="2042"/>
      <c r="LQG1" s="2042" t="s">
        <v>822</v>
      </c>
      <c r="LQH1" s="2042"/>
      <c r="LQI1" s="2042"/>
      <c r="LQJ1" s="2042"/>
      <c r="LQK1" s="2042"/>
      <c r="LQL1" s="2042"/>
      <c r="LQM1" s="2042"/>
      <c r="LQN1" s="2042"/>
      <c r="LQO1" s="2042"/>
      <c r="LQP1" s="2042"/>
      <c r="LQQ1" s="2042"/>
      <c r="LQR1" s="2042"/>
      <c r="LQS1" s="2042"/>
      <c r="LQT1" s="2042"/>
      <c r="LQU1" s="2042"/>
      <c r="LQV1" s="2042"/>
      <c r="LQW1" s="2042" t="s">
        <v>822</v>
      </c>
      <c r="LQX1" s="2042"/>
      <c r="LQY1" s="2042"/>
      <c r="LQZ1" s="2042"/>
      <c r="LRA1" s="2042"/>
      <c r="LRB1" s="2042"/>
      <c r="LRC1" s="2042"/>
      <c r="LRD1" s="2042"/>
      <c r="LRE1" s="2042"/>
      <c r="LRF1" s="2042"/>
      <c r="LRG1" s="2042"/>
      <c r="LRH1" s="2042"/>
      <c r="LRI1" s="2042"/>
      <c r="LRJ1" s="2042"/>
      <c r="LRK1" s="2042"/>
      <c r="LRL1" s="2042"/>
      <c r="LRM1" s="2042" t="s">
        <v>822</v>
      </c>
      <c r="LRN1" s="2042"/>
      <c r="LRO1" s="2042"/>
      <c r="LRP1" s="2042"/>
      <c r="LRQ1" s="2042"/>
      <c r="LRR1" s="2042"/>
      <c r="LRS1" s="2042"/>
      <c r="LRT1" s="2042"/>
      <c r="LRU1" s="2042"/>
      <c r="LRV1" s="2042"/>
      <c r="LRW1" s="2042"/>
      <c r="LRX1" s="2042"/>
      <c r="LRY1" s="2042"/>
      <c r="LRZ1" s="2042"/>
      <c r="LSA1" s="2042"/>
      <c r="LSB1" s="2042"/>
      <c r="LSC1" s="2042" t="s">
        <v>822</v>
      </c>
      <c r="LSD1" s="2042"/>
      <c r="LSE1" s="2042"/>
      <c r="LSF1" s="2042"/>
      <c r="LSG1" s="2042"/>
      <c r="LSH1" s="2042"/>
      <c r="LSI1" s="2042"/>
      <c r="LSJ1" s="2042"/>
      <c r="LSK1" s="2042"/>
      <c r="LSL1" s="2042"/>
      <c r="LSM1" s="2042"/>
      <c r="LSN1" s="2042"/>
      <c r="LSO1" s="2042"/>
      <c r="LSP1" s="2042"/>
      <c r="LSQ1" s="2042"/>
      <c r="LSR1" s="2042"/>
      <c r="LSS1" s="2042" t="s">
        <v>822</v>
      </c>
      <c r="LST1" s="2042"/>
      <c r="LSU1" s="2042"/>
      <c r="LSV1" s="2042"/>
      <c r="LSW1" s="2042"/>
      <c r="LSX1" s="2042"/>
      <c r="LSY1" s="2042"/>
      <c r="LSZ1" s="2042"/>
      <c r="LTA1" s="2042"/>
      <c r="LTB1" s="2042"/>
      <c r="LTC1" s="2042"/>
      <c r="LTD1" s="2042"/>
      <c r="LTE1" s="2042"/>
      <c r="LTF1" s="2042"/>
      <c r="LTG1" s="2042"/>
      <c r="LTH1" s="2042"/>
      <c r="LTI1" s="2042" t="s">
        <v>822</v>
      </c>
      <c r="LTJ1" s="2042"/>
      <c r="LTK1" s="2042"/>
      <c r="LTL1" s="2042"/>
      <c r="LTM1" s="2042"/>
      <c r="LTN1" s="2042"/>
      <c r="LTO1" s="2042"/>
      <c r="LTP1" s="2042"/>
      <c r="LTQ1" s="2042"/>
      <c r="LTR1" s="2042"/>
      <c r="LTS1" s="2042"/>
      <c r="LTT1" s="2042"/>
      <c r="LTU1" s="2042"/>
      <c r="LTV1" s="2042"/>
      <c r="LTW1" s="2042"/>
      <c r="LTX1" s="2042"/>
      <c r="LTY1" s="2042" t="s">
        <v>822</v>
      </c>
      <c r="LTZ1" s="2042"/>
      <c r="LUA1" s="2042"/>
      <c r="LUB1" s="2042"/>
      <c r="LUC1" s="2042"/>
      <c r="LUD1" s="2042"/>
      <c r="LUE1" s="2042"/>
      <c r="LUF1" s="2042"/>
      <c r="LUG1" s="2042"/>
      <c r="LUH1" s="2042"/>
      <c r="LUI1" s="2042"/>
      <c r="LUJ1" s="2042"/>
      <c r="LUK1" s="2042"/>
      <c r="LUL1" s="2042"/>
      <c r="LUM1" s="2042"/>
      <c r="LUN1" s="2042"/>
      <c r="LUO1" s="2042" t="s">
        <v>822</v>
      </c>
      <c r="LUP1" s="2042"/>
      <c r="LUQ1" s="2042"/>
      <c r="LUR1" s="2042"/>
      <c r="LUS1" s="2042"/>
      <c r="LUT1" s="2042"/>
      <c r="LUU1" s="2042"/>
      <c r="LUV1" s="2042"/>
      <c r="LUW1" s="2042"/>
      <c r="LUX1" s="2042"/>
      <c r="LUY1" s="2042"/>
      <c r="LUZ1" s="2042"/>
      <c r="LVA1" s="2042"/>
      <c r="LVB1" s="2042"/>
      <c r="LVC1" s="2042"/>
      <c r="LVD1" s="2042"/>
      <c r="LVE1" s="2042" t="s">
        <v>822</v>
      </c>
      <c r="LVF1" s="2042"/>
      <c r="LVG1" s="2042"/>
      <c r="LVH1" s="2042"/>
      <c r="LVI1" s="2042"/>
      <c r="LVJ1" s="2042"/>
      <c r="LVK1" s="2042"/>
      <c r="LVL1" s="2042"/>
      <c r="LVM1" s="2042"/>
      <c r="LVN1" s="2042"/>
      <c r="LVO1" s="2042"/>
      <c r="LVP1" s="2042"/>
      <c r="LVQ1" s="2042"/>
      <c r="LVR1" s="2042"/>
      <c r="LVS1" s="2042"/>
      <c r="LVT1" s="2042"/>
      <c r="LVU1" s="2042" t="s">
        <v>822</v>
      </c>
      <c r="LVV1" s="2042"/>
      <c r="LVW1" s="2042"/>
      <c r="LVX1" s="2042"/>
      <c r="LVY1" s="2042"/>
      <c r="LVZ1" s="2042"/>
      <c r="LWA1" s="2042"/>
      <c r="LWB1" s="2042"/>
      <c r="LWC1" s="2042"/>
      <c r="LWD1" s="2042"/>
      <c r="LWE1" s="2042"/>
      <c r="LWF1" s="2042"/>
      <c r="LWG1" s="2042"/>
      <c r="LWH1" s="2042"/>
      <c r="LWI1" s="2042"/>
      <c r="LWJ1" s="2042"/>
      <c r="LWK1" s="2042" t="s">
        <v>822</v>
      </c>
      <c r="LWL1" s="2042"/>
      <c r="LWM1" s="2042"/>
      <c r="LWN1" s="2042"/>
      <c r="LWO1" s="2042"/>
      <c r="LWP1" s="2042"/>
      <c r="LWQ1" s="2042"/>
      <c r="LWR1" s="2042"/>
      <c r="LWS1" s="2042"/>
      <c r="LWT1" s="2042"/>
      <c r="LWU1" s="2042"/>
      <c r="LWV1" s="2042"/>
      <c r="LWW1" s="2042"/>
      <c r="LWX1" s="2042"/>
      <c r="LWY1" s="2042"/>
      <c r="LWZ1" s="2042"/>
      <c r="LXA1" s="2042" t="s">
        <v>822</v>
      </c>
      <c r="LXB1" s="2042"/>
      <c r="LXC1" s="2042"/>
      <c r="LXD1" s="2042"/>
      <c r="LXE1" s="2042"/>
      <c r="LXF1" s="2042"/>
      <c r="LXG1" s="2042"/>
      <c r="LXH1" s="2042"/>
      <c r="LXI1" s="2042"/>
      <c r="LXJ1" s="2042"/>
      <c r="LXK1" s="2042"/>
      <c r="LXL1" s="2042"/>
      <c r="LXM1" s="2042"/>
      <c r="LXN1" s="2042"/>
      <c r="LXO1" s="2042"/>
      <c r="LXP1" s="2042"/>
      <c r="LXQ1" s="2042" t="s">
        <v>822</v>
      </c>
      <c r="LXR1" s="2042"/>
      <c r="LXS1" s="2042"/>
      <c r="LXT1" s="2042"/>
      <c r="LXU1" s="2042"/>
      <c r="LXV1" s="2042"/>
      <c r="LXW1" s="2042"/>
      <c r="LXX1" s="2042"/>
      <c r="LXY1" s="2042"/>
      <c r="LXZ1" s="2042"/>
      <c r="LYA1" s="2042"/>
      <c r="LYB1" s="2042"/>
      <c r="LYC1" s="2042"/>
      <c r="LYD1" s="2042"/>
      <c r="LYE1" s="2042"/>
      <c r="LYF1" s="2042"/>
      <c r="LYG1" s="2042" t="s">
        <v>822</v>
      </c>
      <c r="LYH1" s="2042"/>
      <c r="LYI1" s="2042"/>
      <c r="LYJ1" s="2042"/>
      <c r="LYK1" s="2042"/>
      <c r="LYL1" s="2042"/>
      <c r="LYM1" s="2042"/>
      <c r="LYN1" s="2042"/>
      <c r="LYO1" s="2042"/>
      <c r="LYP1" s="2042"/>
      <c r="LYQ1" s="2042"/>
      <c r="LYR1" s="2042"/>
      <c r="LYS1" s="2042"/>
      <c r="LYT1" s="2042"/>
      <c r="LYU1" s="2042"/>
      <c r="LYV1" s="2042"/>
      <c r="LYW1" s="2042" t="s">
        <v>822</v>
      </c>
      <c r="LYX1" s="2042"/>
      <c r="LYY1" s="2042"/>
      <c r="LYZ1" s="2042"/>
      <c r="LZA1" s="2042"/>
      <c r="LZB1" s="2042"/>
      <c r="LZC1" s="2042"/>
      <c r="LZD1" s="2042"/>
      <c r="LZE1" s="2042"/>
      <c r="LZF1" s="2042"/>
      <c r="LZG1" s="2042"/>
      <c r="LZH1" s="2042"/>
      <c r="LZI1" s="2042"/>
      <c r="LZJ1" s="2042"/>
      <c r="LZK1" s="2042"/>
      <c r="LZL1" s="2042"/>
      <c r="LZM1" s="2042" t="s">
        <v>822</v>
      </c>
      <c r="LZN1" s="2042"/>
      <c r="LZO1" s="2042"/>
      <c r="LZP1" s="2042"/>
      <c r="LZQ1" s="2042"/>
      <c r="LZR1" s="2042"/>
      <c r="LZS1" s="2042"/>
      <c r="LZT1" s="2042"/>
      <c r="LZU1" s="2042"/>
      <c r="LZV1" s="2042"/>
      <c r="LZW1" s="2042"/>
      <c r="LZX1" s="2042"/>
      <c r="LZY1" s="2042"/>
      <c r="LZZ1" s="2042"/>
      <c r="MAA1" s="2042"/>
      <c r="MAB1" s="2042"/>
      <c r="MAC1" s="2042" t="s">
        <v>822</v>
      </c>
      <c r="MAD1" s="2042"/>
      <c r="MAE1" s="2042"/>
      <c r="MAF1" s="2042"/>
      <c r="MAG1" s="2042"/>
      <c r="MAH1" s="2042"/>
      <c r="MAI1" s="2042"/>
      <c r="MAJ1" s="2042"/>
      <c r="MAK1" s="2042"/>
      <c r="MAL1" s="2042"/>
      <c r="MAM1" s="2042"/>
      <c r="MAN1" s="2042"/>
      <c r="MAO1" s="2042"/>
      <c r="MAP1" s="2042"/>
      <c r="MAQ1" s="2042"/>
      <c r="MAR1" s="2042"/>
      <c r="MAS1" s="2042" t="s">
        <v>822</v>
      </c>
      <c r="MAT1" s="2042"/>
      <c r="MAU1" s="2042"/>
      <c r="MAV1" s="2042"/>
      <c r="MAW1" s="2042"/>
      <c r="MAX1" s="2042"/>
      <c r="MAY1" s="2042"/>
      <c r="MAZ1" s="2042"/>
      <c r="MBA1" s="2042"/>
      <c r="MBB1" s="2042"/>
      <c r="MBC1" s="2042"/>
      <c r="MBD1" s="2042"/>
      <c r="MBE1" s="2042"/>
      <c r="MBF1" s="2042"/>
      <c r="MBG1" s="2042"/>
      <c r="MBH1" s="2042"/>
      <c r="MBI1" s="2042" t="s">
        <v>822</v>
      </c>
      <c r="MBJ1" s="2042"/>
      <c r="MBK1" s="2042"/>
      <c r="MBL1" s="2042"/>
      <c r="MBM1" s="2042"/>
      <c r="MBN1" s="2042"/>
      <c r="MBO1" s="2042"/>
      <c r="MBP1" s="2042"/>
      <c r="MBQ1" s="2042"/>
      <c r="MBR1" s="2042"/>
      <c r="MBS1" s="2042"/>
      <c r="MBT1" s="2042"/>
      <c r="MBU1" s="2042"/>
      <c r="MBV1" s="2042"/>
      <c r="MBW1" s="2042"/>
      <c r="MBX1" s="2042"/>
      <c r="MBY1" s="2042" t="s">
        <v>822</v>
      </c>
      <c r="MBZ1" s="2042"/>
      <c r="MCA1" s="2042"/>
      <c r="MCB1" s="2042"/>
      <c r="MCC1" s="2042"/>
      <c r="MCD1" s="2042"/>
      <c r="MCE1" s="2042"/>
      <c r="MCF1" s="2042"/>
      <c r="MCG1" s="2042"/>
      <c r="MCH1" s="2042"/>
      <c r="MCI1" s="2042"/>
      <c r="MCJ1" s="2042"/>
      <c r="MCK1" s="2042"/>
      <c r="MCL1" s="2042"/>
      <c r="MCM1" s="2042"/>
      <c r="MCN1" s="2042"/>
      <c r="MCO1" s="2042" t="s">
        <v>822</v>
      </c>
      <c r="MCP1" s="2042"/>
      <c r="MCQ1" s="2042"/>
      <c r="MCR1" s="2042"/>
      <c r="MCS1" s="2042"/>
      <c r="MCT1" s="2042"/>
      <c r="MCU1" s="2042"/>
      <c r="MCV1" s="2042"/>
      <c r="MCW1" s="2042"/>
      <c r="MCX1" s="2042"/>
      <c r="MCY1" s="2042"/>
      <c r="MCZ1" s="2042"/>
      <c r="MDA1" s="2042"/>
      <c r="MDB1" s="2042"/>
      <c r="MDC1" s="2042"/>
      <c r="MDD1" s="2042"/>
      <c r="MDE1" s="2042" t="s">
        <v>822</v>
      </c>
      <c r="MDF1" s="2042"/>
      <c r="MDG1" s="2042"/>
      <c r="MDH1" s="2042"/>
      <c r="MDI1" s="2042"/>
      <c r="MDJ1" s="2042"/>
      <c r="MDK1" s="2042"/>
      <c r="MDL1" s="2042"/>
      <c r="MDM1" s="2042"/>
      <c r="MDN1" s="2042"/>
      <c r="MDO1" s="2042"/>
      <c r="MDP1" s="2042"/>
      <c r="MDQ1" s="2042"/>
      <c r="MDR1" s="2042"/>
      <c r="MDS1" s="2042"/>
      <c r="MDT1" s="2042"/>
      <c r="MDU1" s="2042" t="s">
        <v>822</v>
      </c>
      <c r="MDV1" s="2042"/>
      <c r="MDW1" s="2042"/>
      <c r="MDX1" s="2042"/>
      <c r="MDY1" s="2042"/>
      <c r="MDZ1" s="2042"/>
      <c r="MEA1" s="2042"/>
      <c r="MEB1" s="2042"/>
      <c r="MEC1" s="2042"/>
      <c r="MED1" s="2042"/>
      <c r="MEE1" s="2042"/>
      <c r="MEF1" s="2042"/>
      <c r="MEG1" s="2042"/>
      <c r="MEH1" s="2042"/>
      <c r="MEI1" s="2042"/>
      <c r="MEJ1" s="2042"/>
      <c r="MEK1" s="2042" t="s">
        <v>822</v>
      </c>
      <c r="MEL1" s="2042"/>
      <c r="MEM1" s="2042"/>
      <c r="MEN1" s="2042"/>
      <c r="MEO1" s="2042"/>
      <c r="MEP1" s="2042"/>
      <c r="MEQ1" s="2042"/>
      <c r="MER1" s="2042"/>
      <c r="MES1" s="2042"/>
      <c r="MET1" s="2042"/>
      <c r="MEU1" s="2042"/>
      <c r="MEV1" s="2042"/>
      <c r="MEW1" s="2042"/>
      <c r="MEX1" s="2042"/>
      <c r="MEY1" s="2042"/>
      <c r="MEZ1" s="2042"/>
      <c r="MFA1" s="2042" t="s">
        <v>822</v>
      </c>
      <c r="MFB1" s="2042"/>
      <c r="MFC1" s="2042"/>
      <c r="MFD1" s="2042"/>
      <c r="MFE1" s="2042"/>
      <c r="MFF1" s="2042"/>
      <c r="MFG1" s="2042"/>
      <c r="MFH1" s="2042"/>
      <c r="MFI1" s="2042"/>
      <c r="MFJ1" s="2042"/>
      <c r="MFK1" s="2042"/>
      <c r="MFL1" s="2042"/>
      <c r="MFM1" s="2042"/>
      <c r="MFN1" s="2042"/>
      <c r="MFO1" s="2042"/>
      <c r="MFP1" s="2042"/>
      <c r="MFQ1" s="2042" t="s">
        <v>822</v>
      </c>
      <c r="MFR1" s="2042"/>
      <c r="MFS1" s="2042"/>
      <c r="MFT1" s="2042"/>
      <c r="MFU1" s="2042"/>
      <c r="MFV1" s="2042"/>
      <c r="MFW1" s="2042"/>
      <c r="MFX1" s="2042"/>
      <c r="MFY1" s="2042"/>
      <c r="MFZ1" s="2042"/>
      <c r="MGA1" s="2042"/>
      <c r="MGB1" s="2042"/>
      <c r="MGC1" s="2042"/>
      <c r="MGD1" s="2042"/>
      <c r="MGE1" s="2042"/>
      <c r="MGF1" s="2042"/>
      <c r="MGG1" s="2042" t="s">
        <v>822</v>
      </c>
      <c r="MGH1" s="2042"/>
      <c r="MGI1" s="2042"/>
      <c r="MGJ1" s="2042"/>
      <c r="MGK1" s="2042"/>
      <c r="MGL1" s="2042"/>
      <c r="MGM1" s="2042"/>
      <c r="MGN1" s="2042"/>
      <c r="MGO1" s="2042"/>
      <c r="MGP1" s="2042"/>
      <c r="MGQ1" s="2042"/>
      <c r="MGR1" s="2042"/>
      <c r="MGS1" s="2042"/>
      <c r="MGT1" s="2042"/>
      <c r="MGU1" s="2042"/>
      <c r="MGV1" s="2042"/>
      <c r="MGW1" s="2042" t="s">
        <v>822</v>
      </c>
      <c r="MGX1" s="2042"/>
      <c r="MGY1" s="2042"/>
      <c r="MGZ1" s="2042"/>
      <c r="MHA1" s="2042"/>
      <c r="MHB1" s="2042"/>
      <c r="MHC1" s="2042"/>
      <c r="MHD1" s="2042"/>
      <c r="MHE1" s="2042"/>
      <c r="MHF1" s="2042"/>
      <c r="MHG1" s="2042"/>
      <c r="MHH1" s="2042"/>
      <c r="MHI1" s="2042"/>
      <c r="MHJ1" s="2042"/>
      <c r="MHK1" s="2042"/>
      <c r="MHL1" s="2042"/>
      <c r="MHM1" s="2042" t="s">
        <v>822</v>
      </c>
      <c r="MHN1" s="2042"/>
      <c r="MHO1" s="2042"/>
      <c r="MHP1" s="2042"/>
      <c r="MHQ1" s="2042"/>
      <c r="MHR1" s="2042"/>
      <c r="MHS1" s="2042"/>
      <c r="MHT1" s="2042"/>
      <c r="MHU1" s="2042"/>
      <c r="MHV1" s="2042"/>
      <c r="MHW1" s="2042"/>
      <c r="MHX1" s="2042"/>
      <c r="MHY1" s="2042"/>
      <c r="MHZ1" s="2042"/>
      <c r="MIA1" s="2042"/>
      <c r="MIB1" s="2042"/>
      <c r="MIC1" s="2042" t="s">
        <v>822</v>
      </c>
      <c r="MID1" s="2042"/>
      <c r="MIE1" s="2042"/>
      <c r="MIF1" s="2042"/>
      <c r="MIG1" s="2042"/>
      <c r="MIH1" s="2042"/>
      <c r="MII1" s="2042"/>
      <c r="MIJ1" s="2042"/>
      <c r="MIK1" s="2042"/>
      <c r="MIL1" s="2042"/>
      <c r="MIM1" s="2042"/>
      <c r="MIN1" s="2042"/>
      <c r="MIO1" s="2042"/>
      <c r="MIP1" s="2042"/>
      <c r="MIQ1" s="2042"/>
      <c r="MIR1" s="2042"/>
      <c r="MIS1" s="2042" t="s">
        <v>822</v>
      </c>
      <c r="MIT1" s="2042"/>
      <c r="MIU1" s="2042"/>
      <c r="MIV1" s="2042"/>
      <c r="MIW1" s="2042"/>
      <c r="MIX1" s="2042"/>
      <c r="MIY1" s="2042"/>
      <c r="MIZ1" s="2042"/>
      <c r="MJA1" s="2042"/>
      <c r="MJB1" s="2042"/>
      <c r="MJC1" s="2042"/>
      <c r="MJD1" s="2042"/>
      <c r="MJE1" s="2042"/>
      <c r="MJF1" s="2042"/>
      <c r="MJG1" s="2042"/>
      <c r="MJH1" s="2042"/>
      <c r="MJI1" s="2042" t="s">
        <v>822</v>
      </c>
      <c r="MJJ1" s="2042"/>
      <c r="MJK1" s="2042"/>
      <c r="MJL1" s="2042"/>
      <c r="MJM1" s="2042"/>
      <c r="MJN1" s="2042"/>
      <c r="MJO1" s="2042"/>
      <c r="MJP1" s="2042"/>
      <c r="MJQ1" s="2042"/>
      <c r="MJR1" s="2042"/>
      <c r="MJS1" s="2042"/>
      <c r="MJT1" s="2042"/>
      <c r="MJU1" s="2042"/>
      <c r="MJV1" s="2042"/>
      <c r="MJW1" s="2042"/>
      <c r="MJX1" s="2042"/>
      <c r="MJY1" s="2042" t="s">
        <v>822</v>
      </c>
      <c r="MJZ1" s="2042"/>
      <c r="MKA1" s="2042"/>
      <c r="MKB1" s="2042"/>
      <c r="MKC1" s="2042"/>
      <c r="MKD1" s="2042"/>
      <c r="MKE1" s="2042"/>
      <c r="MKF1" s="2042"/>
      <c r="MKG1" s="2042"/>
      <c r="MKH1" s="2042"/>
      <c r="MKI1" s="2042"/>
      <c r="MKJ1" s="2042"/>
      <c r="MKK1" s="2042"/>
      <c r="MKL1" s="2042"/>
      <c r="MKM1" s="2042"/>
      <c r="MKN1" s="2042"/>
      <c r="MKO1" s="2042" t="s">
        <v>822</v>
      </c>
      <c r="MKP1" s="2042"/>
      <c r="MKQ1" s="2042"/>
      <c r="MKR1" s="2042"/>
      <c r="MKS1" s="2042"/>
      <c r="MKT1" s="2042"/>
      <c r="MKU1" s="2042"/>
      <c r="MKV1" s="2042"/>
      <c r="MKW1" s="2042"/>
      <c r="MKX1" s="2042"/>
      <c r="MKY1" s="2042"/>
      <c r="MKZ1" s="2042"/>
      <c r="MLA1" s="2042"/>
      <c r="MLB1" s="2042"/>
      <c r="MLC1" s="2042"/>
      <c r="MLD1" s="2042"/>
      <c r="MLE1" s="2042" t="s">
        <v>822</v>
      </c>
      <c r="MLF1" s="2042"/>
      <c r="MLG1" s="2042"/>
      <c r="MLH1" s="2042"/>
      <c r="MLI1" s="2042"/>
      <c r="MLJ1" s="2042"/>
      <c r="MLK1" s="2042"/>
      <c r="MLL1" s="2042"/>
      <c r="MLM1" s="2042"/>
      <c r="MLN1" s="2042"/>
      <c r="MLO1" s="2042"/>
      <c r="MLP1" s="2042"/>
      <c r="MLQ1" s="2042"/>
      <c r="MLR1" s="2042"/>
      <c r="MLS1" s="2042"/>
      <c r="MLT1" s="2042"/>
      <c r="MLU1" s="2042" t="s">
        <v>822</v>
      </c>
      <c r="MLV1" s="2042"/>
      <c r="MLW1" s="2042"/>
      <c r="MLX1" s="2042"/>
      <c r="MLY1" s="2042"/>
      <c r="MLZ1" s="2042"/>
      <c r="MMA1" s="2042"/>
      <c r="MMB1" s="2042"/>
      <c r="MMC1" s="2042"/>
      <c r="MMD1" s="2042"/>
      <c r="MME1" s="2042"/>
      <c r="MMF1" s="2042"/>
      <c r="MMG1" s="2042"/>
      <c r="MMH1" s="2042"/>
      <c r="MMI1" s="2042"/>
      <c r="MMJ1" s="2042"/>
      <c r="MMK1" s="2042" t="s">
        <v>822</v>
      </c>
      <c r="MML1" s="2042"/>
      <c r="MMM1" s="2042"/>
      <c r="MMN1" s="2042"/>
      <c r="MMO1" s="2042"/>
      <c r="MMP1" s="2042"/>
      <c r="MMQ1" s="2042"/>
      <c r="MMR1" s="2042"/>
      <c r="MMS1" s="2042"/>
      <c r="MMT1" s="2042"/>
      <c r="MMU1" s="2042"/>
      <c r="MMV1" s="2042"/>
      <c r="MMW1" s="2042"/>
      <c r="MMX1" s="2042"/>
      <c r="MMY1" s="2042"/>
      <c r="MMZ1" s="2042"/>
      <c r="MNA1" s="2042" t="s">
        <v>822</v>
      </c>
      <c r="MNB1" s="2042"/>
      <c r="MNC1" s="2042"/>
      <c r="MND1" s="2042"/>
      <c r="MNE1" s="2042"/>
      <c r="MNF1" s="2042"/>
      <c r="MNG1" s="2042"/>
      <c r="MNH1" s="2042"/>
      <c r="MNI1" s="2042"/>
      <c r="MNJ1" s="2042"/>
      <c r="MNK1" s="2042"/>
      <c r="MNL1" s="2042"/>
      <c r="MNM1" s="2042"/>
      <c r="MNN1" s="2042"/>
      <c r="MNO1" s="2042"/>
      <c r="MNP1" s="2042"/>
      <c r="MNQ1" s="2042" t="s">
        <v>822</v>
      </c>
      <c r="MNR1" s="2042"/>
      <c r="MNS1" s="2042"/>
      <c r="MNT1" s="2042"/>
      <c r="MNU1" s="2042"/>
      <c r="MNV1" s="2042"/>
      <c r="MNW1" s="2042"/>
      <c r="MNX1" s="2042"/>
      <c r="MNY1" s="2042"/>
      <c r="MNZ1" s="2042"/>
      <c r="MOA1" s="2042"/>
      <c r="MOB1" s="2042"/>
      <c r="MOC1" s="2042"/>
      <c r="MOD1" s="2042"/>
      <c r="MOE1" s="2042"/>
      <c r="MOF1" s="2042"/>
      <c r="MOG1" s="2042" t="s">
        <v>822</v>
      </c>
      <c r="MOH1" s="2042"/>
      <c r="MOI1" s="2042"/>
      <c r="MOJ1" s="2042"/>
      <c r="MOK1" s="2042"/>
      <c r="MOL1" s="2042"/>
      <c r="MOM1" s="2042"/>
      <c r="MON1" s="2042"/>
      <c r="MOO1" s="2042"/>
      <c r="MOP1" s="2042"/>
      <c r="MOQ1" s="2042"/>
      <c r="MOR1" s="2042"/>
      <c r="MOS1" s="2042"/>
      <c r="MOT1" s="2042"/>
      <c r="MOU1" s="2042"/>
      <c r="MOV1" s="2042"/>
      <c r="MOW1" s="2042" t="s">
        <v>822</v>
      </c>
      <c r="MOX1" s="2042"/>
      <c r="MOY1" s="2042"/>
      <c r="MOZ1" s="2042"/>
      <c r="MPA1" s="2042"/>
      <c r="MPB1" s="2042"/>
      <c r="MPC1" s="2042"/>
      <c r="MPD1" s="2042"/>
      <c r="MPE1" s="2042"/>
      <c r="MPF1" s="2042"/>
      <c r="MPG1" s="2042"/>
      <c r="MPH1" s="2042"/>
      <c r="MPI1" s="2042"/>
      <c r="MPJ1" s="2042"/>
      <c r="MPK1" s="2042"/>
      <c r="MPL1" s="2042"/>
      <c r="MPM1" s="2042" t="s">
        <v>822</v>
      </c>
      <c r="MPN1" s="2042"/>
      <c r="MPO1" s="2042"/>
      <c r="MPP1" s="2042"/>
      <c r="MPQ1" s="2042"/>
      <c r="MPR1" s="2042"/>
      <c r="MPS1" s="2042"/>
      <c r="MPT1" s="2042"/>
      <c r="MPU1" s="2042"/>
      <c r="MPV1" s="2042"/>
      <c r="MPW1" s="2042"/>
      <c r="MPX1" s="2042"/>
      <c r="MPY1" s="2042"/>
      <c r="MPZ1" s="2042"/>
      <c r="MQA1" s="2042"/>
      <c r="MQB1" s="2042"/>
      <c r="MQC1" s="2042" t="s">
        <v>822</v>
      </c>
      <c r="MQD1" s="2042"/>
      <c r="MQE1" s="2042"/>
      <c r="MQF1" s="2042"/>
      <c r="MQG1" s="2042"/>
      <c r="MQH1" s="2042"/>
      <c r="MQI1" s="2042"/>
      <c r="MQJ1" s="2042"/>
      <c r="MQK1" s="2042"/>
      <c r="MQL1" s="2042"/>
      <c r="MQM1" s="2042"/>
      <c r="MQN1" s="2042"/>
      <c r="MQO1" s="2042"/>
      <c r="MQP1" s="2042"/>
      <c r="MQQ1" s="2042"/>
      <c r="MQR1" s="2042"/>
      <c r="MQS1" s="2042" t="s">
        <v>822</v>
      </c>
      <c r="MQT1" s="2042"/>
      <c r="MQU1" s="2042"/>
      <c r="MQV1" s="2042"/>
      <c r="MQW1" s="2042"/>
      <c r="MQX1" s="2042"/>
      <c r="MQY1" s="2042"/>
      <c r="MQZ1" s="2042"/>
      <c r="MRA1" s="2042"/>
      <c r="MRB1" s="2042"/>
      <c r="MRC1" s="2042"/>
      <c r="MRD1" s="2042"/>
      <c r="MRE1" s="2042"/>
      <c r="MRF1" s="2042"/>
      <c r="MRG1" s="2042"/>
      <c r="MRH1" s="2042"/>
      <c r="MRI1" s="2042" t="s">
        <v>822</v>
      </c>
      <c r="MRJ1" s="2042"/>
      <c r="MRK1" s="2042"/>
      <c r="MRL1" s="2042"/>
      <c r="MRM1" s="2042"/>
      <c r="MRN1" s="2042"/>
      <c r="MRO1" s="2042"/>
      <c r="MRP1" s="2042"/>
      <c r="MRQ1" s="2042"/>
      <c r="MRR1" s="2042"/>
      <c r="MRS1" s="2042"/>
      <c r="MRT1" s="2042"/>
      <c r="MRU1" s="2042"/>
      <c r="MRV1" s="2042"/>
      <c r="MRW1" s="2042"/>
      <c r="MRX1" s="2042"/>
      <c r="MRY1" s="2042" t="s">
        <v>822</v>
      </c>
      <c r="MRZ1" s="2042"/>
      <c r="MSA1" s="2042"/>
      <c r="MSB1" s="2042"/>
      <c r="MSC1" s="2042"/>
      <c r="MSD1" s="2042"/>
      <c r="MSE1" s="2042"/>
      <c r="MSF1" s="2042"/>
      <c r="MSG1" s="2042"/>
      <c r="MSH1" s="2042"/>
      <c r="MSI1" s="2042"/>
      <c r="MSJ1" s="2042"/>
      <c r="MSK1" s="2042"/>
      <c r="MSL1" s="2042"/>
      <c r="MSM1" s="2042"/>
      <c r="MSN1" s="2042"/>
      <c r="MSO1" s="2042" t="s">
        <v>822</v>
      </c>
      <c r="MSP1" s="2042"/>
      <c r="MSQ1" s="2042"/>
      <c r="MSR1" s="2042"/>
      <c r="MSS1" s="2042"/>
      <c r="MST1" s="2042"/>
      <c r="MSU1" s="2042"/>
      <c r="MSV1" s="2042"/>
      <c r="MSW1" s="2042"/>
      <c r="MSX1" s="2042"/>
      <c r="MSY1" s="2042"/>
      <c r="MSZ1" s="2042"/>
      <c r="MTA1" s="2042"/>
      <c r="MTB1" s="2042"/>
      <c r="MTC1" s="2042"/>
      <c r="MTD1" s="2042"/>
      <c r="MTE1" s="2042" t="s">
        <v>822</v>
      </c>
      <c r="MTF1" s="2042"/>
      <c r="MTG1" s="2042"/>
      <c r="MTH1" s="2042"/>
      <c r="MTI1" s="2042"/>
      <c r="MTJ1" s="2042"/>
      <c r="MTK1" s="2042"/>
      <c r="MTL1" s="2042"/>
      <c r="MTM1" s="2042"/>
      <c r="MTN1" s="2042"/>
      <c r="MTO1" s="2042"/>
      <c r="MTP1" s="2042"/>
      <c r="MTQ1" s="2042"/>
      <c r="MTR1" s="2042"/>
      <c r="MTS1" s="2042"/>
      <c r="MTT1" s="2042"/>
      <c r="MTU1" s="2042" t="s">
        <v>822</v>
      </c>
      <c r="MTV1" s="2042"/>
      <c r="MTW1" s="2042"/>
      <c r="MTX1" s="2042"/>
      <c r="MTY1" s="2042"/>
      <c r="MTZ1" s="2042"/>
      <c r="MUA1" s="2042"/>
      <c r="MUB1" s="2042"/>
      <c r="MUC1" s="2042"/>
      <c r="MUD1" s="2042"/>
      <c r="MUE1" s="2042"/>
      <c r="MUF1" s="2042"/>
      <c r="MUG1" s="2042"/>
      <c r="MUH1" s="2042"/>
      <c r="MUI1" s="2042"/>
      <c r="MUJ1" s="2042"/>
      <c r="MUK1" s="2042" t="s">
        <v>822</v>
      </c>
      <c r="MUL1" s="2042"/>
      <c r="MUM1" s="2042"/>
      <c r="MUN1" s="2042"/>
      <c r="MUO1" s="2042"/>
      <c r="MUP1" s="2042"/>
      <c r="MUQ1" s="2042"/>
      <c r="MUR1" s="2042"/>
      <c r="MUS1" s="2042"/>
      <c r="MUT1" s="2042"/>
      <c r="MUU1" s="2042"/>
      <c r="MUV1" s="2042"/>
      <c r="MUW1" s="2042"/>
      <c r="MUX1" s="2042"/>
      <c r="MUY1" s="2042"/>
      <c r="MUZ1" s="2042"/>
      <c r="MVA1" s="2042" t="s">
        <v>822</v>
      </c>
      <c r="MVB1" s="2042"/>
      <c r="MVC1" s="2042"/>
      <c r="MVD1" s="2042"/>
      <c r="MVE1" s="2042"/>
      <c r="MVF1" s="2042"/>
      <c r="MVG1" s="2042"/>
      <c r="MVH1" s="2042"/>
      <c r="MVI1" s="2042"/>
      <c r="MVJ1" s="2042"/>
      <c r="MVK1" s="2042"/>
      <c r="MVL1" s="2042"/>
      <c r="MVM1" s="2042"/>
      <c r="MVN1" s="2042"/>
      <c r="MVO1" s="2042"/>
      <c r="MVP1" s="2042"/>
      <c r="MVQ1" s="2042" t="s">
        <v>822</v>
      </c>
      <c r="MVR1" s="2042"/>
      <c r="MVS1" s="2042"/>
      <c r="MVT1" s="2042"/>
      <c r="MVU1" s="2042"/>
      <c r="MVV1" s="2042"/>
      <c r="MVW1" s="2042"/>
      <c r="MVX1" s="2042"/>
      <c r="MVY1" s="2042"/>
      <c r="MVZ1" s="2042"/>
      <c r="MWA1" s="2042"/>
      <c r="MWB1" s="2042"/>
      <c r="MWC1" s="2042"/>
      <c r="MWD1" s="2042"/>
      <c r="MWE1" s="2042"/>
      <c r="MWF1" s="2042"/>
      <c r="MWG1" s="2042" t="s">
        <v>822</v>
      </c>
      <c r="MWH1" s="2042"/>
      <c r="MWI1" s="2042"/>
      <c r="MWJ1" s="2042"/>
      <c r="MWK1" s="2042"/>
      <c r="MWL1" s="2042"/>
      <c r="MWM1" s="2042"/>
      <c r="MWN1" s="2042"/>
      <c r="MWO1" s="2042"/>
      <c r="MWP1" s="2042"/>
      <c r="MWQ1" s="2042"/>
      <c r="MWR1" s="2042"/>
      <c r="MWS1" s="2042"/>
      <c r="MWT1" s="2042"/>
      <c r="MWU1" s="2042"/>
      <c r="MWV1" s="2042"/>
      <c r="MWW1" s="2042" t="s">
        <v>822</v>
      </c>
      <c r="MWX1" s="2042"/>
      <c r="MWY1" s="2042"/>
      <c r="MWZ1" s="2042"/>
      <c r="MXA1" s="2042"/>
      <c r="MXB1" s="2042"/>
      <c r="MXC1" s="2042"/>
      <c r="MXD1" s="2042"/>
      <c r="MXE1" s="2042"/>
      <c r="MXF1" s="2042"/>
      <c r="MXG1" s="2042"/>
      <c r="MXH1" s="2042"/>
      <c r="MXI1" s="2042"/>
      <c r="MXJ1" s="2042"/>
      <c r="MXK1" s="2042"/>
      <c r="MXL1" s="2042"/>
      <c r="MXM1" s="2042" t="s">
        <v>822</v>
      </c>
      <c r="MXN1" s="2042"/>
      <c r="MXO1" s="2042"/>
      <c r="MXP1" s="2042"/>
      <c r="MXQ1" s="2042"/>
      <c r="MXR1" s="2042"/>
      <c r="MXS1" s="2042"/>
      <c r="MXT1" s="2042"/>
      <c r="MXU1" s="2042"/>
      <c r="MXV1" s="2042"/>
      <c r="MXW1" s="2042"/>
      <c r="MXX1" s="2042"/>
      <c r="MXY1" s="2042"/>
      <c r="MXZ1" s="2042"/>
      <c r="MYA1" s="2042"/>
      <c r="MYB1" s="2042"/>
      <c r="MYC1" s="2042" t="s">
        <v>822</v>
      </c>
      <c r="MYD1" s="2042"/>
      <c r="MYE1" s="2042"/>
      <c r="MYF1" s="2042"/>
      <c r="MYG1" s="2042"/>
      <c r="MYH1" s="2042"/>
      <c r="MYI1" s="2042"/>
      <c r="MYJ1" s="2042"/>
      <c r="MYK1" s="2042"/>
      <c r="MYL1" s="2042"/>
      <c r="MYM1" s="2042"/>
      <c r="MYN1" s="2042"/>
      <c r="MYO1" s="2042"/>
      <c r="MYP1" s="2042"/>
      <c r="MYQ1" s="2042"/>
      <c r="MYR1" s="2042"/>
      <c r="MYS1" s="2042" t="s">
        <v>822</v>
      </c>
      <c r="MYT1" s="2042"/>
      <c r="MYU1" s="2042"/>
      <c r="MYV1" s="2042"/>
      <c r="MYW1" s="2042"/>
      <c r="MYX1" s="2042"/>
      <c r="MYY1" s="2042"/>
      <c r="MYZ1" s="2042"/>
      <c r="MZA1" s="2042"/>
      <c r="MZB1" s="2042"/>
      <c r="MZC1" s="2042"/>
      <c r="MZD1" s="2042"/>
      <c r="MZE1" s="2042"/>
      <c r="MZF1" s="2042"/>
      <c r="MZG1" s="2042"/>
      <c r="MZH1" s="2042"/>
      <c r="MZI1" s="2042" t="s">
        <v>822</v>
      </c>
      <c r="MZJ1" s="2042"/>
      <c r="MZK1" s="2042"/>
      <c r="MZL1" s="2042"/>
      <c r="MZM1" s="2042"/>
      <c r="MZN1" s="2042"/>
      <c r="MZO1" s="2042"/>
      <c r="MZP1" s="2042"/>
      <c r="MZQ1" s="2042"/>
      <c r="MZR1" s="2042"/>
      <c r="MZS1" s="2042"/>
      <c r="MZT1" s="2042"/>
      <c r="MZU1" s="2042"/>
      <c r="MZV1" s="2042"/>
      <c r="MZW1" s="2042"/>
      <c r="MZX1" s="2042"/>
      <c r="MZY1" s="2042" t="s">
        <v>822</v>
      </c>
      <c r="MZZ1" s="2042"/>
      <c r="NAA1" s="2042"/>
      <c r="NAB1" s="2042"/>
      <c r="NAC1" s="2042"/>
      <c r="NAD1" s="2042"/>
      <c r="NAE1" s="2042"/>
      <c r="NAF1" s="2042"/>
      <c r="NAG1" s="2042"/>
      <c r="NAH1" s="2042"/>
      <c r="NAI1" s="2042"/>
      <c r="NAJ1" s="2042"/>
      <c r="NAK1" s="2042"/>
      <c r="NAL1" s="2042"/>
      <c r="NAM1" s="2042"/>
      <c r="NAN1" s="2042"/>
      <c r="NAO1" s="2042" t="s">
        <v>822</v>
      </c>
      <c r="NAP1" s="2042"/>
      <c r="NAQ1" s="2042"/>
      <c r="NAR1" s="2042"/>
      <c r="NAS1" s="2042"/>
      <c r="NAT1" s="2042"/>
      <c r="NAU1" s="2042"/>
      <c r="NAV1" s="2042"/>
      <c r="NAW1" s="2042"/>
      <c r="NAX1" s="2042"/>
      <c r="NAY1" s="2042"/>
      <c r="NAZ1" s="2042"/>
      <c r="NBA1" s="2042"/>
      <c r="NBB1" s="2042"/>
      <c r="NBC1" s="2042"/>
      <c r="NBD1" s="2042"/>
      <c r="NBE1" s="2042" t="s">
        <v>822</v>
      </c>
      <c r="NBF1" s="2042"/>
      <c r="NBG1" s="2042"/>
      <c r="NBH1" s="2042"/>
      <c r="NBI1" s="2042"/>
      <c r="NBJ1" s="2042"/>
      <c r="NBK1" s="2042"/>
      <c r="NBL1" s="2042"/>
      <c r="NBM1" s="2042"/>
      <c r="NBN1" s="2042"/>
      <c r="NBO1" s="2042"/>
      <c r="NBP1" s="2042"/>
      <c r="NBQ1" s="2042"/>
      <c r="NBR1" s="2042"/>
      <c r="NBS1" s="2042"/>
      <c r="NBT1" s="2042"/>
      <c r="NBU1" s="2042" t="s">
        <v>822</v>
      </c>
      <c r="NBV1" s="2042"/>
      <c r="NBW1" s="2042"/>
      <c r="NBX1" s="2042"/>
      <c r="NBY1" s="2042"/>
      <c r="NBZ1" s="2042"/>
      <c r="NCA1" s="2042"/>
      <c r="NCB1" s="2042"/>
      <c r="NCC1" s="2042"/>
      <c r="NCD1" s="2042"/>
      <c r="NCE1" s="2042"/>
      <c r="NCF1" s="2042"/>
      <c r="NCG1" s="2042"/>
      <c r="NCH1" s="2042"/>
      <c r="NCI1" s="2042"/>
      <c r="NCJ1" s="2042"/>
      <c r="NCK1" s="2042" t="s">
        <v>822</v>
      </c>
      <c r="NCL1" s="2042"/>
      <c r="NCM1" s="2042"/>
      <c r="NCN1" s="2042"/>
      <c r="NCO1" s="2042"/>
      <c r="NCP1" s="2042"/>
      <c r="NCQ1" s="2042"/>
      <c r="NCR1" s="2042"/>
      <c r="NCS1" s="2042"/>
      <c r="NCT1" s="2042"/>
      <c r="NCU1" s="2042"/>
      <c r="NCV1" s="2042"/>
      <c r="NCW1" s="2042"/>
      <c r="NCX1" s="2042"/>
      <c r="NCY1" s="2042"/>
      <c r="NCZ1" s="2042"/>
      <c r="NDA1" s="2042" t="s">
        <v>822</v>
      </c>
      <c r="NDB1" s="2042"/>
      <c r="NDC1" s="2042"/>
      <c r="NDD1" s="2042"/>
      <c r="NDE1" s="2042"/>
      <c r="NDF1" s="2042"/>
      <c r="NDG1" s="2042"/>
      <c r="NDH1" s="2042"/>
      <c r="NDI1" s="2042"/>
      <c r="NDJ1" s="2042"/>
      <c r="NDK1" s="2042"/>
      <c r="NDL1" s="2042"/>
      <c r="NDM1" s="2042"/>
      <c r="NDN1" s="2042"/>
      <c r="NDO1" s="2042"/>
      <c r="NDP1" s="2042"/>
      <c r="NDQ1" s="2042" t="s">
        <v>822</v>
      </c>
      <c r="NDR1" s="2042"/>
      <c r="NDS1" s="2042"/>
      <c r="NDT1" s="2042"/>
      <c r="NDU1" s="2042"/>
      <c r="NDV1" s="2042"/>
      <c r="NDW1" s="2042"/>
      <c r="NDX1" s="2042"/>
      <c r="NDY1" s="2042"/>
      <c r="NDZ1" s="2042"/>
      <c r="NEA1" s="2042"/>
      <c r="NEB1" s="2042"/>
      <c r="NEC1" s="2042"/>
      <c r="NED1" s="2042"/>
      <c r="NEE1" s="2042"/>
      <c r="NEF1" s="2042"/>
      <c r="NEG1" s="2042" t="s">
        <v>822</v>
      </c>
      <c r="NEH1" s="2042"/>
      <c r="NEI1" s="2042"/>
      <c r="NEJ1" s="2042"/>
      <c r="NEK1" s="2042"/>
      <c r="NEL1" s="2042"/>
      <c r="NEM1" s="2042"/>
      <c r="NEN1" s="2042"/>
      <c r="NEO1" s="2042"/>
      <c r="NEP1" s="2042"/>
      <c r="NEQ1" s="2042"/>
      <c r="NER1" s="2042"/>
      <c r="NES1" s="2042"/>
      <c r="NET1" s="2042"/>
      <c r="NEU1" s="2042"/>
      <c r="NEV1" s="2042"/>
      <c r="NEW1" s="2042" t="s">
        <v>822</v>
      </c>
      <c r="NEX1" s="2042"/>
      <c r="NEY1" s="2042"/>
      <c r="NEZ1" s="2042"/>
      <c r="NFA1" s="2042"/>
      <c r="NFB1" s="2042"/>
      <c r="NFC1" s="2042"/>
      <c r="NFD1" s="2042"/>
      <c r="NFE1" s="2042"/>
      <c r="NFF1" s="2042"/>
      <c r="NFG1" s="2042"/>
      <c r="NFH1" s="2042"/>
      <c r="NFI1" s="2042"/>
      <c r="NFJ1" s="2042"/>
      <c r="NFK1" s="2042"/>
      <c r="NFL1" s="2042"/>
      <c r="NFM1" s="2042" t="s">
        <v>822</v>
      </c>
      <c r="NFN1" s="2042"/>
      <c r="NFO1" s="2042"/>
      <c r="NFP1" s="2042"/>
      <c r="NFQ1" s="2042"/>
      <c r="NFR1" s="2042"/>
      <c r="NFS1" s="2042"/>
      <c r="NFT1" s="2042"/>
      <c r="NFU1" s="2042"/>
      <c r="NFV1" s="2042"/>
      <c r="NFW1" s="2042"/>
      <c r="NFX1" s="2042"/>
      <c r="NFY1" s="2042"/>
      <c r="NFZ1" s="2042"/>
      <c r="NGA1" s="2042"/>
      <c r="NGB1" s="2042"/>
      <c r="NGC1" s="2042" t="s">
        <v>822</v>
      </c>
      <c r="NGD1" s="2042"/>
      <c r="NGE1" s="2042"/>
      <c r="NGF1" s="2042"/>
      <c r="NGG1" s="2042"/>
      <c r="NGH1" s="2042"/>
      <c r="NGI1" s="2042"/>
      <c r="NGJ1" s="2042"/>
      <c r="NGK1" s="2042"/>
      <c r="NGL1" s="2042"/>
      <c r="NGM1" s="2042"/>
      <c r="NGN1" s="2042"/>
      <c r="NGO1" s="2042"/>
      <c r="NGP1" s="2042"/>
      <c r="NGQ1" s="2042"/>
      <c r="NGR1" s="2042"/>
      <c r="NGS1" s="2042" t="s">
        <v>822</v>
      </c>
      <c r="NGT1" s="2042"/>
      <c r="NGU1" s="2042"/>
      <c r="NGV1" s="2042"/>
      <c r="NGW1" s="2042"/>
      <c r="NGX1" s="2042"/>
      <c r="NGY1" s="2042"/>
      <c r="NGZ1" s="2042"/>
      <c r="NHA1" s="2042"/>
      <c r="NHB1" s="2042"/>
      <c r="NHC1" s="2042"/>
      <c r="NHD1" s="2042"/>
      <c r="NHE1" s="2042"/>
      <c r="NHF1" s="2042"/>
      <c r="NHG1" s="2042"/>
      <c r="NHH1" s="2042"/>
      <c r="NHI1" s="2042" t="s">
        <v>822</v>
      </c>
      <c r="NHJ1" s="2042"/>
      <c r="NHK1" s="2042"/>
      <c r="NHL1" s="2042"/>
      <c r="NHM1" s="2042"/>
      <c r="NHN1" s="2042"/>
      <c r="NHO1" s="2042"/>
      <c r="NHP1" s="2042"/>
      <c r="NHQ1" s="2042"/>
      <c r="NHR1" s="2042"/>
      <c r="NHS1" s="2042"/>
      <c r="NHT1" s="2042"/>
      <c r="NHU1" s="2042"/>
      <c r="NHV1" s="2042"/>
      <c r="NHW1" s="2042"/>
      <c r="NHX1" s="2042"/>
      <c r="NHY1" s="2042" t="s">
        <v>822</v>
      </c>
      <c r="NHZ1" s="2042"/>
      <c r="NIA1" s="2042"/>
      <c r="NIB1" s="2042"/>
      <c r="NIC1" s="2042"/>
      <c r="NID1" s="2042"/>
      <c r="NIE1" s="2042"/>
      <c r="NIF1" s="2042"/>
      <c r="NIG1" s="2042"/>
      <c r="NIH1" s="2042"/>
      <c r="NII1" s="2042"/>
      <c r="NIJ1" s="2042"/>
      <c r="NIK1" s="2042"/>
      <c r="NIL1" s="2042"/>
      <c r="NIM1" s="2042"/>
      <c r="NIN1" s="2042"/>
      <c r="NIO1" s="2042" t="s">
        <v>822</v>
      </c>
      <c r="NIP1" s="2042"/>
      <c r="NIQ1" s="2042"/>
      <c r="NIR1" s="2042"/>
      <c r="NIS1" s="2042"/>
      <c r="NIT1" s="2042"/>
      <c r="NIU1" s="2042"/>
      <c r="NIV1" s="2042"/>
      <c r="NIW1" s="2042"/>
      <c r="NIX1" s="2042"/>
      <c r="NIY1" s="2042"/>
      <c r="NIZ1" s="2042"/>
      <c r="NJA1" s="2042"/>
      <c r="NJB1" s="2042"/>
      <c r="NJC1" s="2042"/>
      <c r="NJD1" s="2042"/>
      <c r="NJE1" s="2042" t="s">
        <v>822</v>
      </c>
      <c r="NJF1" s="2042"/>
      <c r="NJG1" s="2042"/>
      <c r="NJH1" s="2042"/>
      <c r="NJI1" s="2042"/>
      <c r="NJJ1" s="2042"/>
      <c r="NJK1" s="2042"/>
      <c r="NJL1" s="2042"/>
      <c r="NJM1" s="2042"/>
      <c r="NJN1" s="2042"/>
      <c r="NJO1" s="2042"/>
      <c r="NJP1" s="2042"/>
      <c r="NJQ1" s="2042"/>
      <c r="NJR1" s="2042"/>
      <c r="NJS1" s="2042"/>
      <c r="NJT1" s="2042"/>
      <c r="NJU1" s="2042" t="s">
        <v>822</v>
      </c>
      <c r="NJV1" s="2042"/>
      <c r="NJW1" s="2042"/>
      <c r="NJX1" s="2042"/>
      <c r="NJY1" s="2042"/>
      <c r="NJZ1" s="2042"/>
      <c r="NKA1" s="2042"/>
      <c r="NKB1" s="2042"/>
      <c r="NKC1" s="2042"/>
      <c r="NKD1" s="2042"/>
      <c r="NKE1" s="2042"/>
      <c r="NKF1" s="2042"/>
      <c r="NKG1" s="2042"/>
      <c r="NKH1" s="2042"/>
      <c r="NKI1" s="2042"/>
      <c r="NKJ1" s="2042"/>
      <c r="NKK1" s="2042" t="s">
        <v>822</v>
      </c>
      <c r="NKL1" s="2042"/>
      <c r="NKM1" s="2042"/>
      <c r="NKN1" s="2042"/>
      <c r="NKO1" s="2042"/>
      <c r="NKP1" s="2042"/>
      <c r="NKQ1" s="2042"/>
      <c r="NKR1" s="2042"/>
      <c r="NKS1" s="2042"/>
      <c r="NKT1" s="2042"/>
      <c r="NKU1" s="2042"/>
      <c r="NKV1" s="2042"/>
      <c r="NKW1" s="2042"/>
      <c r="NKX1" s="2042"/>
      <c r="NKY1" s="2042"/>
      <c r="NKZ1" s="2042"/>
      <c r="NLA1" s="2042" t="s">
        <v>822</v>
      </c>
      <c r="NLB1" s="2042"/>
      <c r="NLC1" s="2042"/>
      <c r="NLD1" s="2042"/>
      <c r="NLE1" s="2042"/>
      <c r="NLF1" s="2042"/>
      <c r="NLG1" s="2042"/>
      <c r="NLH1" s="2042"/>
      <c r="NLI1" s="2042"/>
      <c r="NLJ1" s="2042"/>
      <c r="NLK1" s="2042"/>
      <c r="NLL1" s="2042"/>
      <c r="NLM1" s="2042"/>
      <c r="NLN1" s="2042"/>
      <c r="NLO1" s="2042"/>
      <c r="NLP1" s="2042"/>
      <c r="NLQ1" s="2042" t="s">
        <v>822</v>
      </c>
      <c r="NLR1" s="2042"/>
      <c r="NLS1" s="2042"/>
      <c r="NLT1" s="2042"/>
      <c r="NLU1" s="2042"/>
      <c r="NLV1" s="2042"/>
      <c r="NLW1" s="2042"/>
      <c r="NLX1" s="2042"/>
      <c r="NLY1" s="2042"/>
      <c r="NLZ1" s="2042"/>
      <c r="NMA1" s="2042"/>
      <c r="NMB1" s="2042"/>
      <c r="NMC1" s="2042"/>
      <c r="NMD1" s="2042"/>
      <c r="NME1" s="2042"/>
      <c r="NMF1" s="2042"/>
      <c r="NMG1" s="2042" t="s">
        <v>822</v>
      </c>
      <c r="NMH1" s="2042"/>
      <c r="NMI1" s="2042"/>
      <c r="NMJ1" s="2042"/>
      <c r="NMK1" s="2042"/>
      <c r="NML1" s="2042"/>
      <c r="NMM1" s="2042"/>
      <c r="NMN1" s="2042"/>
      <c r="NMO1" s="2042"/>
      <c r="NMP1" s="2042"/>
      <c r="NMQ1" s="2042"/>
      <c r="NMR1" s="2042"/>
      <c r="NMS1" s="2042"/>
      <c r="NMT1" s="2042"/>
      <c r="NMU1" s="2042"/>
      <c r="NMV1" s="2042"/>
      <c r="NMW1" s="2042" t="s">
        <v>822</v>
      </c>
      <c r="NMX1" s="2042"/>
      <c r="NMY1" s="2042"/>
      <c r="NMZ1" s="2042"/>
      <c r="NNA1" s="2042"/>
      <c r="NNB1" s="2042"/>
      <c r="NNC1" s="2042"/>
      <c r="NND1" s="2042"/>
      <c r="NNE1" s="2042"/>
      <c r="NNF1" s="2042"/>
      <c r="NNG1" s="2042"/>
      <c r="NNH1" s="2042"/>
      <c r="NNI1" s="2042"/>
      <c r="NNJ1" s="2042"/>
      <c r="NNK1" s="2042"/>
      <c r="NNL1" s="2042"/>
      <c r="NNM1" s="2042" t="s">
        <v>822</v>
      </c>
      <c r="NNN1" s="2042"/>
      <c r="NNO1" s="2042"/>
      <c r="NNP1" s="2042"/>
      <c r="NNQ1" s="2042"/>
      <c r="NNR1" s="2042"/>
      <c r="NNS1" s="2042"/>
      <c r="NNT1" s="2042"/>
      <c r="NNU1" s="2042"/>
      <c r="NNV1" s="2042"/>
      <c r="NNW1" s="2042"/>
      <c r="NNX1" s="2042"/>
      <c r="NNY1" s="2042"/>
      <c r="NNZ1" s="2042"/>
      <c r="NOA1" s="2042"/>
      <c r="NOB1" s="2042"/>
      <c r="NOC1" s="2042" t="s">
        <v>822</v>
      </c>
      <c r="NOD1" s="2042"/>
      <c r="NOE1" s="2042"/>
      <c r="NOF1" s="2042"/>
      <c r="NOG1" s="2042"/>
      <c r="NOH1" s="2042"/>
      <c r="NOI1" s="2042"/>
      <c r="NOJ1" s="2042"/>
      <c r="NOK1" s="2042"/>
      <c r="NOL1" s="2042"/>
      <c r="NOM1" s="2042"/>
      <c r="NON1" s="2042"/>
      <c r="NOO1" s="2042"/>
      <c r="NOP1" s="2042"/>
      <c r="NOQ1" s="2042"/>
      <c r="NOR1" s="2042"/>
      <c r="NOS1" s="2042" t="s">
        <v>822</v>
      </c>
      <c r="NOT1" s="2042"/>
      <c r="NOU1" s="2042"/>
      <c r="NOV1" s="2042"/>
      <c r="NOW1" s="2042"/>
      <c r="NOX1" s="2042"/>
      <c r="NOY1" s="2042"/>
      <c r="NOZ1" s="2042"/>
      <c r="NPA1" s="2042"/>
      <c r="NPB1" s="2042"/>
      <c r="NPC1" s="2042"/>
      <c r="NPD1" s="2042"/>
      <c r="NPE1" s="2042"/>
      <c r="NPF1" s="2042"/>
      <c r="NPG1" s="2042"/>
      <c r="NPH1" s="2042"/>
      <c r="NPI1" s="2042" t="s">
        <v>822</v>
      </c>
      <c r="NPJ1" s="2042"/>
      <c r="NPK1" s="2042"/>
      <c r="NPL1" s="2042"/>
      <c r="NPM1" s="2042"/>
      <c r="NPN1" s="2042"/>
      <c r="NPO1" s="2042"/>
      <c r="NPP1" s="2042"/>
      <c r="NPQ1" s="2042"/>
      <c r="NPR1" s="2042"/>
      <c r="NPS1" s="2042"/>
      <c r="NPT1" s="2042"/>
      <c r="NPU1" s="2042"/>
      <c r="NPV1" s="2042"/>
      <c r="NPW1" s="2042"/>
      <c r="NPX1" s="2042"/>
      <c r="NPY1" s="2042" t="s">
        <v>822</v>
      </c>
      <c r="NPZ1" s="2042"/>
      <c r="NQA1" s="2042"/>
      <c r="NQB1" s="2042"/>
      <c r="NQC1" s="2042"/>
      <c r="NQD1" s="2042"/>
      <c r="NQE1" s="2042"/>
      <c r="NQF1" s="2042"/>
      <c r="NQG1" s="2042"/>
      <c r="NQH1" s="2042"/>
      <c r="NQI1" s="2042"/>
      <c r="NQJ1" s="2042"/>
      <c r="NQK1" s="2042"/>
      <c r="NQL1" s="2042"/>
      <c r="NQM1" s="2042"/>
      <c r="NQN1" s="2042"/>
      <c r="NQO1" s="2042" t="s">
        <v>822</v>
      </c>
      <c r="NQP1" s="2042"/>
      <c r="NQQ1" s="2042"/>
      <c r="NQR1" s="2042"/>
      <c r="NQS1" s="2042"/>
      <c r="NQT1" s="2042"/>
      <c r="NQU1" s="2042"/>
      <c r="NQV1" s="2042"/>
      <c r="NQW1" s="2042"/>
      <c r="NQX1" s="2042"/>
      <c r="NQY1" s="2042"/>
      <c r="NQZ1" s="2042"/>
      <c r="NRA1" s="2042"/>
      <c r="NRB1" s="2042"/>
      <c r="NRC1" s="2042"/>
      <c r="NRD1" s="2042"/>
      <c r="NRE1" s="2042" t="s">
        <v>822</v>
      </c>
      <c r="NRF1" s="2042"/>
      <c r="NRG1" s="2042"/>
      <c r="NRH1" s="2042"/>
      <c r="NRI1" s="2042"/>
      <c r="NRJ1" s="2042"/>
      <c r="NRK1" s="2042"/>
      <c r="NRL1" s="2042"/>
      <c r="NRM1" s="2042"/>
      <c r="NRN1" s="2042"/>
      <c r="NRO1" s="2042"/>
      <c r="NRP1" s="2042"/>
      <c r="NRQ1" s="2042"/>
      <c r="NRR1" s="2042"/>
      <c r="NRS1" s="2042"/>
      <c r="NRT1" s="2042"/>
      <c r="NRU1" s="2042" t="s">
        <v>822</v>
      </c>
      <c r="NRV1" s="2042"/>
      <c r="NRW1" s="2042"/>
      <c r="NRX1" s="2042"/>
      <c r="NRY1" s="2042"/>
      <c r="NRZ1" s="2042"/>
      <c r="NSA1" s="2042"/>
      <c r="NSB1" s="2042"/>
      <c r="NSC1" s="2042"/>
      <c r="NSD1" s="2042"/>
      <c r="NSE1" s="2042"/>
      <c r="NSF1" s="2042"/>
      <c r="NSG1" s="2042"/>
      <c r="NSH1" s="2042"/>
      <c r="NSI1" s="2042"/>
      <c r="NSJ1" s="2042"/>
      <c r="NSK1" s="2042" t="s">
        <v>822</v>
      </c>
      <c r="NSL1" s="2042"/>
      <c r="NSM1" s="2042"/>
      <c r="NSN1" s="2042"/>
      <c r="NSO1" s="2042"/>
      <c r="NSP1" s="2042"/>
      <c r="NSQ1" s="2042"/>
      <c r="NSR1" s="2042"/>
      <c r="NSS1" s="2042"/>
      <c r="NST1" s="2042"/>
      <c r="NSU1" s="2042"/>
      <c r="NSV1" s="2042"/>
      <c r="NSW1" s="2042"/>
      <c r="NSX1" s="2042"/>
      <c r="NSY1" s="2042"/>
      <c r="NSZ1" s="2042"/>
      <c r="NTA1" s="2042" t="s">
        <v>822</v>
      </c>
      <c r="NTB1" s="2042"/>
      <c r="NTC1" s="2042"/>
      <c r="NTD1" s="2042"/>
      <c r="NTE1" s="2042"/>
      <c r="NTF1" s="2042"/>
      <c r="NTG1" s="2042"/>
      <c r="NTH1" s="2042"/>
      <c r="NTI1" s="2042"/>
      <c r="NTJ1" s="2042"/>
      <c r="NTK1" s="2042"/>
      <c r="NTL1" s="2042"/>
      <c r="NTM1" s="2042"/>
      <c r="NTN1" s="2042"/>
      <c r="NTO1" s="2042"/>
      <c r="NTP1" s="2042"/>
      <c r="NTQ1" s="2042" t="s">
        <v>822</v>
      </c>
      <c r="NTR1" s="2042"/>
      <c r="NTS1" s="2042"/>
      <c r="NTT1" s="2042"/>
      <c r="NTU1" s="2042"/>
      <c r="NTV1" s="2042"/>
      <c r="NTW1" s="2042"/>
      <c r="NTX1" s="2042"/>
      <c r="NTY1" s="2042"/>
      <c r="NTZ1" s="2042"/>
      <c r="NUA1" s="2042"/>
      <c r="NUB1" s="2042"/>
      <c r="NUC1" s="2042"/>
      <c r="NUD1" s="2042"/>
      <c r="NUE1" s="2042"/>
      <c r="NUF1" s="2042"/>
      <c r="NUG1" s="2042" t="s">
        <v>822</v>
      </c>
      <c r="NUH1" s="2042"/>
      <c r="NUI1" s="2042"/>
      <c r="NUJ1" s="2042"/>
      <c r="NUK1" s="2042"/>
      <c r="NUL1" s="2042"/>
      <c r="NUM1" s="2042"/>
      <c r="NUN1" s="2042"/>
      <c r="NUO1" s="2042"/>
      <c r="NUP1" s="2042"/>
      <c r="NUQ1" s="2042"/>
      <c r="NUR1" s="2042"/>
      <c r="NUS1" s="2042"/>
      <c r="NUT1" s="2042"/>
      <c r="NUU1" s="2042"/>
      <c r="NUV1" s="2042"/>
      <c r="NUW1" s="2042" t="s">
        <v>822</v>
      </c>
      <c r="NUX1" s="2042"/>
      <c r="NUY1" s="2042"/>
      <c r="NUZ1" s="2042"/>
      <c r="NVA1" s="2042"/>
      <c r="NVB1" s="2042"/>
      <c r="NVC1" s="2042"/>
      <c r="NVD1" s="2042"/>
      <c r="NVE1" s="2042"/>
      <c r="NVF1" s="2042"/>
      <c r="NVG1" s="2042"/>
      <c r="NVH1" s="2042"/>
      <c r="NVI1" s="2042"/>
      <c r="NVJ1" s="2042"/>
      <c r="NVK1" s="2042"/>
      <c r="NVL1" s="2042"/>
      <c r="NVM1" s="2042" t="s">
        <v>822</v>
      </c>
      <c r="NVN1" s="2042"/>
      <c r="NVO1" s="2042"/>
      <c r="NVP1" s="2042"/>
      <c r="NVQ1" s="2042"/>
      <c r="NVR1" s="2042"/>
      <c r="NVS1" s="2042"/>
      <c r="NVT1" s="2042"/>
      <c r="NVU1" s="2042"/>
      <c r="NVV1" s="2042"/>
      <c r="NVW1" s="2042"/>
      <c r="NVX1" s="2042"/>
      <c r="NVY1" s="2042"/>
      <c r="NVZ1" s="2042"/>
      <c r="NWA1" s="2042"/>
      <c r="NWB1" s="2042"/>
      <c r="NWC1" s="2042" t="s">
        <v>822</v>
      </c>
      <c r="NWD1" s="2042"/>
      <c r="NWE1" s="2042"/>
      <c r="NWF1" s="2042"/>
      <c r="NWG1" s="2042"/>
      <c r="NWH1" s="2042"/>
      <c r="NWI1" s="2042"/>
      <c r="NWJ1" s="2042"/>
      <c r="NWK1" s="2042"/>
      <c r="NWL1" s="2042"/>
      <c r="NWM1" s="2042"/>
      <c r="NWN1" s="2042"/>
      <c r="NWO1" s="2042"/>
      <c r="NWP1" s="2042"/>
      <c r="NWQ1" s="2042"/>
      <c r="NWR1" s="2042"/>
      <c r="NWS1" s="2042" t="s">
        <v>822</v>
      </c>
      <c r="NWT1" s="2042"/>
      <c r="NWU1" s="2042"/>
      <c r="NWV1" s="2042"/>
      <c r="NWW1" s="2042"/>
      <c r="NWX1" s="2042"/>
      <c r="NWY1" s="2042"/>
      <c r="NWZ1" s="2042"/>
      <c r="NXA1" s="2042"/>
      <c r="NXB1" s="2042"/>
      <c r="NXC1" s="2042"/>
      <c r="NXD1" s="2042"/>
      <c r="NXE1" s="2042"/>
      <c r="NXF1" s="2042"/>
      <c r="NXG1" s="2042"/>
      <c r="NXH1" s="2042"/>
      <c r="NXI1" s="2042" t="s">
        <v>822</v>
      </c>
      <c r="NXJ1" s="2042"/>
      <c r="NXK1" s="2042"/>
      <c r="NXL1" s="2042"/>
      <c r="NXM1" s="2042"/>
      <c r="NXN1" s="2042"/>
      <c r="NXO1" s="2042"/>
      <c r="NXP1" s="2042"/>
      <c r="NXQ1" s="2042"/>
      <c r="NXR1" s="2042"/>
      <c r="NXS1" s="2042"/>
      <c r="NXT1" s="2042"/>
      <c r="NXU1" s="2042"/>
      <c r="NXV1" s="2042"/>
      <c r="NXW1" s="2042"/>
      <c r="NXX1" s="2042"/>
      <c r="NXY1" s="2042" t="s">
        <v>822</v>
      </c>
      <c r="NXZ1" s="2042"/>
      <c r="NYA1" s="2042"/>
      <c r="NYB1" s="2042"/>
      <c r="NYC1" s="2042"/>
      <c r="NYD1" s="2042"/>
      <c r="NYE1" s="2042"/>
      <c r="NYF1" s="2042"/>
      <c r="NYG1" s="2042"/>
      <c r="NYH1" s="2042"/>
      <c r="NYI1" s="2042"/>
      <c r="NYJ1" s="2042"/>
      <c r="NYK1" s="2042"/>
      <c r="NYL1" s="2042"/>
      <c r="NYM1" s="2042"/>
      <c r="NYN1" s="2042"/>
      <c r="NYO1" s="2042" t="s">
        <v>822</v>
      </c>
      <c r="NYP1" s="2042"/>
      <c r="NYQ1" s="2042"/>
      <c r="NYR1" s="2042"/>
      <c r="NYS1" s="2042"/>
      <c r="NYT1" s="2042"/>
      <c r="NYU1" s="2042"/>
      <c r="NYV1" s="2042"/>
      <c r="NYW1" s="2042"/>
      <c r="NYX1" s="2042"/>
      <c r="NYY1" s="2042"/>
      <c r="NYZ1" s="2042"/>
      <c r="NZA1" s="2042"/>
      <c r="NZB1" s="2042"/>
      <c r="NZC1" s="2042"/>
      <c r="NZD1" s="2042"/>
      <c r="NZE1" s="2042" t="s">
        <v>822</v>
      </c>
      <c r="NZF1" s="2042"/>
      <c r="NZG1" s="2042"/>
      <c r="NZH1" s="2042"/>
      <c r="NZI1" s="2042"/>
      <c r="NZJ1" s="2042"/>
      <c r="NZK1" s="2042"/>
      <c r="NZL1" s="2042"/>
      <c r="NZM1" s="2042"/>
      <c r="NZN1" s="2042"/>
      <c r="NZO1" s="2042"/>
      <c r="NZP1" s="2042"/>
      <c r="NZQ1" s="2042"/>
      <c r="NZR1" s="2042"/>
      <c r="NZS1" s="2042"/>
      <c r="NZT1" s="2042"/>
      <c r="NZU1" s="2042" t="s">
        <v>822</v>
      </c>
      <c r="NZV1" s="2042"/>
      <c r="NZW1" s="2042"/>
      <c r="NZX1" s="2042"/>
      <c r="NZY1" s="2042"/>
      <c r="NZZ1" s="2042"/>
      <c r="OAA1" s="2042"/>
      <c r="OAB1" s="2042"/>
      <c r="OAC1" s="2042"/>
      <c r="OAD1" s="2042"/>
      <c r="OAE1" s="2042"/>
      <c r="OAF1" s="2042"/>
      <c r="OAG1" s="2042"/>
      <c r="OAH1" s="2042"/>
      <c r="OAI1" s="2042"/>
      <c r="OAJ1" s="2042"/>
      <c r="OAK1" s="2042" t="s">
        <v>822</v>
      </c>
      <c r="OAL1" s="2042"/>
      <c r="OAM1" s="2042"/>
      <c r="OAN1" s="2042"/>
      <c r="OAO1" s="2042"/>
      <c r="OAP1" s="2042"/>
      <c r="OAQ1" s="2042"/>
      <c r="OAR1" s="2042"/>
      <c r="OAS1" s="2042"/>
      <c r="OAT1" s="2042"/>
      <c r="OAU1" s="2042"/>
      <c r="OAV1" s="2042"/>
      <c r="OAW1" s="2042"/>
      <c r="OAX1" s="2042"/>
      <c r="OAY1" s="2042"/>
      <c r="OAZ1" s="2042"/>
      <c r="OBA1" s="2042" t="s">
        <v>822</v>
      </c>
      <c r="OBB1" s="2042"/>
      <c r="OBC1" s="2042"/>
      <c r="OBD1" s="2042"/>
      <c r="OBE1" s="2042"/>
      <c r="OBF1" s="2042"/>
      <c r="OBG1" s="2042"/>
      <c r="OBH1" s="2042"/>
      <c r="OBI1" s="2042"/>
      <c r="OBJ1" s="2042"/>
      <c r="OBK1" s="2042"/>
      <c r="OBL1" s="2042"/>
      <c r="OBM1" s="2042"/>
      <c r="OBN1" s="2042"/>
      <c r="OBO1" s="2042"/>
      <c r="OBP1" s="2042"/>
      <c r="OBQ1" s="2042" t="s">
        <v>822</v>
      </c>
      <c r="OBR1" s="2042"/>
      <c r="OBS1" s="2042"/>
      <c r="OBT1" s="2042"/>
      <c r="OBU1" s="2042"/>
      <c r="OBV1" s="2042"/>
      <c r="OBW1" s="2042"/>
      <c r="OBX1" s="2042"/>
      <c r="OBY1" s="2042"/>
      <c r="OBZ1" s="2042"/>
      <c r="OCA1" s="2042"/>
      <c r="OCB1" s="2042"/>
      <c r="OCC1" s="2042"/>
      <c r="OCD1" s="2042"/>
      <c r="OCE1" s="2042"/>
      <c r="OCF1" s="2042"/>
      <c r="OCG1" s="2042" t="s">
        <v>822</v>
      </c>
      <c r="OCH1" s="2042"/>
      <c r="OCI1" s="2042"/>
      <c r="OCJ1" s="2042"/>
      <c r="OCK1" s="2042"/>
      <c r="OCL1" s="2042"/>
      <c r="OCM1" s="2042"/>
      <c r="OCN1" s="2042"/>
      <c r="OCO1" s="2042"/>
      <c r="OCP1" s="2042"/>
      <c r="OCQ1" s="2042"/>
      <c r="OCR1" s="2042"/>
      <c r="OCS1" s="2042"/>
      <c r="OCT1" s="2042"/>
      <c r="OCU1" s="2042"/>
      <c r="OCV1" s="2042"/>
      <c r="OCW1" s="2042" t="s">
        <v>822</v>
      </c>
      <c r="OCX1" s="2042"/>
      <c r="OCY1" s="2042"/>
      <c r="OCZ1" s="2042"/>
      <c r="ODA1" s="2042"/>
      <c r="ODB1" s="2042"/>
      <c r="ODC1" s="2042"/>
      <c r="ODD1" s="2042"/>
      <c r="ODE1" s="2042"/>
      <c r="ODF1" s="2042"/>
      <c r="ODG1" s="2042"/>
      <c r="ODH1" s="2042"/>
      <c r="ODI1" s="2042"/>
      <c r="ODJ1" s="2042"/>
      <c r="ODK1" s="2042"/>
      <c r="ODL1" s="2042"/>
      <c r="ODM1" s="2042" t="s">
        <v>822</v>
      </c>
      <c r="ODN1" s="2042"/>
      <c r="ODO1" s="2042"/>
      <c r="ODP1" s="2042"/>
      <c r="ODQ1" s="2042"/>
      <c r="ODR1" s="2042"/>
      <c r="ODS1" s="2042"/>
      <c r="ODT1" s="2042"/>
      <c r="ODU1" s="2042"/>
      <c r="ODV1" s="2042"/>
      <c r="ODW1" s="2042"/>
      <c r="ODX1" s="2042"/>
      <c r="ODY1" s="2042"/>
      <c r="ODZ1" s="2042"/>
      <c r="OEA1" s="2042"/>
      <c r="OEB1" s="2042"/>
      <c r="OEC1" s="2042" t="s">
        <v>822</v>
      </c>
      <c r="OED1" s="2042"/>
      <c r="OEE1" s="2042"/>
      <c r="OEF1" s="2042"/>
      <c r="OEG1" s="2042"/>
      <c r="OEH1" s="2042"/>
      <c r="OEI1" s="2042"/>
      <c r="OEJ1" s="2042"/>
      <c r="OEK1" s="2042"/>
      <c r="OEL1" s="2042"/>
      <c r="OEM1" s="2042"/>
      <c r="OEN1" s="2042"/>
      <c r="OEO1" s="2042"/>
      <c r="OEP1" s="2042"/>
      <c r="OEQ1" s="2042"/>
      <c r="OER1" s="2042"/>
      <c r="OES1" s="2042" t="s">
        <v>822</v>
      </c>
      <c r="OET1" s="2042"/>
      <c r="OEU1" s="2042"/>
      <c r="OEV1" s="2042"/>
      <c r="OEW1" s="2042"/>
      <c r="OEX1" s="2042"/>
      <c r="OEY1" s="2042"/>
      <c r="OEZ1" s="2042"/>
      <c r="OFA1" s="2042"/>
      <c r="OFB1" s="2042"/>
      <c r="OFC1" s="2042"/>
      <c r="OFD1" s="2042"/>
      <c r="OFE1" s="2042"/>
      <c r="OFF1" s="2042"/>
      <c r="OFG1" s="2042"/>
      <c r="OFH1" s="2042"/>
      <c r="OFI1" s="2042" t="s">
        <v>822</v>
      </c>
      <c r="OFJ1" s="2042"/>
      <c r="OFK1" s="2042"/>
      <c r="OFL1" s="2042"/>
      <c r="OFM1" s="2042"/>
      <c r="OFN1" s="2042"/>
      <c r="OFO1" s="2042"/>
      <c r="OFP1" s="2042"/>
      <c r="OFQ1" s="2042"/>
      <c r="OFR1" s="2042"/>
      <c r="OFS1" s="2042"/>
      <c r="OFT1" s="2042"/>
      <c r="OFU1" s="2042"/>
      <c r="OFV1" s="2042"/>
      <c r="OFW1" s="2042"/>
      <c r="OFX1" s="2042"/>
      <c r="OFY1" s="2042" t="s">
        <v>822</v>
      </c>
      <c r="OFZ1" s="2042"/>
      <c r="OGA1" s="2042"/>
      <c r="OGB1" s="2042"/>
      <c r="OGC1" s="2042"/>
      <c r="OGD1" s="2042"/>
      <c r="OGE1" s="2042"/>
      <c r="OGF1" s="2042"/>
      <c r="OGG1" s="2042"/>
      <c r="OGH1" s="2042"/>
      <c r="OGI1" s="2042"/>
      <c r="OGJ1" s="2042"/>
      <c r="OGK1" s="2042"/>
      <c r="OGL1" s="2042"/>
      <c r="OGM1" s="2042"/>
      <c r="OGN1" s="2042"/>
      <c r="OGO1" s="2042" t="s">
        <v>822</v>
      </c>
      <c r="OGP1" s="2042"/>
      <c r="OGQ1" s="2042"/>
      <c r="OGR1" s="2042"/>
      <c r="OGS1" s="2042"/>
      <c r="OGT1" s="2042"/>
      <c r="OGU1" s="2042"/>
      <c r="OGV1" s="2042"/>
      <c r="OGW1" s="2042"/>
      <c r="OGX1" s="2042"/>
      <c r="OGY1" s="2042"/>
      <c r="OGZ1" s="2042"/>
      <c r="OHA1" s="2042"/>
      <c r="OHB1" s="2042"/>
      <c r="OHC1" s="2042"/>
      <c r="OHD1" s="2042"/>
      <c r="OHE1" s="2042" t="s">
        <v>822</v>
      </c>
      <c r="OHF1" s="2042"/>
      <c r="OHG1" s="2042"/>
      <c r="OHH1" s="2042"/>
      <c r="OHI1" s="2042"/>
      <c r="OHJ1" s="2042"/>
      <c r="OHK1" s="2042"/>
      <c r="OHL1" s="2042"/>
      <c r="OHM1" s="2042"/>
      <c r="OHN1" s="2042"/>
      <c r="OHO1" s="2042"/>
      <c r="OHP1" s="2042"/>
      <c r="OHQ1" s="2042"/>
      <c r="OHR1" s="2042"/>
      <c r="OHS1" s="2042"/>
      <c r="OHT1" s="2042"/>
      <c r="OHU1" s="2042" t="s">
        <v>822</v>
      </c>
      <c r="OHV1" s="2042"/>
      <c r="OHW1" s="2042"/>
      <c r="OHX1" s="2042"/>
      <c r="OHY1" s="2042"/>
      <c r="OHZ1" s="2042"/>
      <c r="OIA1" s="2042"/>
      <c r="OIB1" s="2042"/>
      <c r="OIC1" s="2042"/>
      <c r="OID1" s="2042"/>
      <c r="OIE1" s="2042"/>
      <c r="OIF1" s="2042"/>
      <c r="OIG1" s="2042"/>
      <c r="OIH1" s="2042"/>
      <c r="OII1" s="2042"/>
      <c r="OIJ1" s="2042"/>
      <c r="OIK1" s="2042" t="s">
        <v>822</v>
      </c>
      <c r="OIL1" s="2042"/>
      <c r="OIM1" s="2042"/>
      <c r="OIN1" s="2042"/>
      <c r="OIO1" s="2042"/>
      <c r="OIP1" s="2042"/>
      <c r="OIQ1" s="2042"/>
      <c r="OIR1" s="2042"/>
      <c r="OIS1" s="2042"/>
      <c r="OIT1" s="2042"/>
      <c r="OIU1" s="2042"/>
      <c r="OIV1" s="2042"/>
      <c r="OIW1" s="2042"/>
      <c r="OIX1" s="2042"/>
      <c r="OIY1" s="2042"/>
      <c r="OIZ1" s="2042"/>
      <c r="OJA1" s="2042" t="s">
        <v>822</v>
      </c>
      <c r="OJB1" s="2042"/>
      <c r="OJC1" s="2042"/>
      <c r="OJD1" s="2042"/>
      <c r="OJE1" s="2042"/>
      <c r="OJF1" s="2042"/>
      <c r="OJG1" s="2042"/>
      <c r="OJH1" s="2042"/>
      <c r="OJI1" s="2042"/>
      <c r="OJJ1" s="2042"/>
      <c r="OJK1" s="2042"/>
      <c r="OJL1" s="2042"/>
      <c r="OJM1" s="2042"/>
      <c r="OJN1" s="2042"/>
      <c r="OJO1" s="2042"/>
      <c r="OJP1" s="2042"/>
      <c r="OJQ1" s="2042" t="s">
        <v>822</v>
      </c>
      <c r="OJR1" s="2042"/>
      <c r="OJS1" s="2042"/>
      <c r="OJT1" s="2042"/>
      <c r="OJU1" s="2042"/>
      <c r="OJV1" s="2042"/>
      <c r="OJW1" s="2042"/>
      <c r="OJX1" s="2042"/>
      <c r="OJY1" s="2042"/>
      <c r="OJZ1" s="2042"/>
      <c r="OKA1" s="2042"/>
      <c r="OKB1" s="2042"/>
      <c r="OKC1" s="2042"/>
      <c r="OKD1" s="2042"/>
      <c r="OKE1" s="2042"/>
      <c r="OKF1" s="2042"/>
      <c r="OKG1" s="2042" t="s">
        <v>822</v>
      </c>
      <c r="OKH1" s="2042"/>
      <c r="OKI1" s="2042"/>
      <c r="OKJ1" s="2042"/>
      <c r="OKK1" s="2042"/>
      <c r="OKL1" s="2042"/>
      <c r="OKM1" s="2042"/>
      <c r="OKN1" s="2042"/>
      <c r="OKO1" s="2042"/>
      <c r="OKP1" s="2042"/>
      <c r="OKQ1" s="2042"/>
      <c r="OKR1" s="2042"/>
      <c r="OKS1" s="2042"/>
      <c r="OKT1" s="2042"/>
      <c r="OKU1" s="2042"/>
      <c r="OKV1" s="2042"/>
      <c r="OKW1" s="2042" t="s">
        <v>822</v>
      </c>
      <c r="OKX1" s="2042"/>
      <c r="OKY1" s="2042"/>
      <c r="OKZ1" s="2042"/>
      <c r="OLA1" s="2042"/>
      <c r="OLB1" s="2042"/>
      <c r="OLC1" s="2042"/>
      <c r="OLD1" s="2042"/>
      <c r="OLE1" s="2042"/>
      <c r="OLF1" s="2042"/>
      <c r="OLG1" s="2042"/>
      <c r="OLH1" s="2042"/>
      <c r="OLI1" s="2042"/>
      <c r="OLJ1" s="2042"/>
      <c r="OLK1" s="2042"/>
      <c r="OLL1" s="2042"/>
      <c r="OLM1" s="2042" t="s">
        <v>822</v>
      </c>
      <c r="OLN1" s="2042"/>
      <c r="OLO1" s="2042"/>
      <c r="OLP1" s="2042"/>
      <c r="OLQ1" s="2042"/>
      <c r="OLR1" s="2042"/>
      <c r="OLS1" s="2042"/>
      <c r="OLT1" s="2042"/>
      <c r="OLU1" s="2042"/>
      <c r="OLV1" s="2042"/>
      <c r="OLW1" s="2042"/>
      <c r="OLX1" s="2042"/>
      <c r="OLY1" s="2042"/>
      <c r="OLZ1" s="2042"/>
      <c r="OMA1" s="2042"/>
      <c r="OMB1" s="2042"/>
      <c r="OMC1" s="2042" t="s">
        <v>822</v>
      </c>
      <c r="OMD1" s="2042"/>
      <c r="OME1" s="2042"/>
      <c r="OMF1" s="2042"/>
      <c r="OMG1" s="2042"/>
      <c r="OMH1" s="2042"/>
      <c r="OMI1" s="2042"/>
      <c r="OMJ1" s="2042"/>
      <c r="OMK1" s="2042"/>
      <c r="OML1" s="2042"/>
      <c r="OMM1" s="2042"/>
      <c r="OMN1" s="2042"/>
      <c r="OMO1" s="2042"/>
      <c r="OMP1" s="2042"/>
      <c r="OMQ1" s="2042"/>
      <c r="OMR1" s="2042"/>
      <c r="OMS1" s="2042" t="s">
        <v>822</v>
      </c>
      <c r="OMT1" s="2042"/>
      <c r="OMU1" s="2042"/>
      <c r="OMV1" s="2042"/>
      <c r="OMW1" s="2042"/>
      <c r="OMX1" s="2042"/>
      <c r="OMY1" s="2042"/>
      <c r="OMZ1" s="2042"/>
      <c r="ONA1" s="2042"/>
      <c r="ONB1" s="2042"/>
      <c r="ONC1" s="2042"/>
      <c r="OND1" s="2042"/>
      <c r="ONE1" s="2042"/>
      <c r="ONF1" s="2042"/>
      <c r="ONG1" s="2042"/>
      <c r="ONH1" s="2042"/>
      <c r="ONI1" s="2042" t="s">
        <v>822</v>
      </c>
      <c r="ONJ1" s="2042"/>
      <c r="ONK1" s="2042"/>
      <c r="ONL1" s="2042"/>
      <c r="ONM1" s="2042"/>
      <c r="ONN1" s="2042"/>
      <c r="ONO1" s="2042"/>
      <c r="ONP1" s="2042"/>
      <c r="ONQ1" s="2042"/>
      <c r="ONR1" s="2042"/>
      <c r="ONS1" s="2042"/>
      <c r="ONT1" s="2042"/>
      <c r="ONU1" s="2042"/>
      <c r="ONV1" s="2042"/>
      <c r="ONW1" s="2042"/>
      <c r="ONX1" s="2042"/>
      <c r="ONY1" s="2042" t="s">
        <v>822</v>
      </c>
      <c r="ONZ1" s="2042"/>
      <c r="OOA1" s="2042"/>
      <c r="OOB1" s="2042"/>
      <c r="OOC1" s="2042"/>
      <c r="OOD1" s="2042"/>
      <c r="OOE1" s="2042"/>
      <c r="OOF1" s="2042"/>
      <c r="OOG1" s="2042"/>
      <c r="OOH1" s="2042"/>
      <c r="OOI1" s="2042"/>
      <c r="OOJ1" s="2042"/>
      <c r="OOK1" s="2042"/>
      <c r="OOL1" s="2042"/>
      <c r="OOM1" s="2042"/>
      <c r="OON1" s="2042"/>
      <c r="OOO1" s="2042" t="s">
        <v>822</v>
      </c>
      <c r="OOP1" s="2042"/>
      <c r="OOQ1" s="2042"/>
      <c r="OOR1" s="2042"/>
      <c r="OOS1" s="2042"/>
      <c r="OOT1" s="2042"/>
      <c r="OOU1" s="2042"/>
      <c r="OOV1" s="2042"/>
      <c r="OOW1" s="2042"/>
      <c r="OOX1" s="2042"/>
      <c r="OOY1" s="2042"/>
      <c r="OOZ1" s="2042"/>
      <c r="OPA1" s="2042"/>
      <c r="OPB1" s="2042"/>
      <c r="OPC1" s="2042"/>
      <c r="OPD1" s="2042"/>
      <c r="OPE1" s="2042" t="s">
        <v>822</v>
      </c>
      <c r="OPF1" s="2042"/>
      <c r="OPG1" s="2042"/>
      <c r="OPH1" s="2042"/>
      <c r="OPI1" s="2042"/>
      <c r="OPJ1" s="2042"/>
      <c r="OPK1" s="2042"/>
      <c r="OPL1" s="2042"/>
      <c r="OPM1" s="2042"/>
      <c r="OPN1" s="2042"/>
      <c r="OPO1" s="2042"/>
      <c r="OPP1" s="2042"/>
      <c r="OPQ1" s="2042"/>
      <c r="OPR1" s="2042"/>
      <c r="OPS1" s="2042"/>
      <c r="OPT1" s="2042"/>
      <c r="OPU1" s="2042" t="s">
        <v>822</v>
      </c>
      <c r="OPV1" s="2042"/>
      <c r="OPW1" s="2042"/>
      <c r="OPX1" s="2042"/>
      <c r="OPY1" s="2042"/>
      <c r="OPZ1" s="2042"/>
      <c r="OQA1" s="2042"/>
      <c r="OQB1" s="2042"/>
      <c r="OQC1" s="2042"/>
      <c r="OQD1" s="2042"/>
      <c r="OQE1" s="2042"/>
      <c r="OQF1" s="2042"/>
      <c r="OQG1" s="2042"/>
      <c r="OQH1" s="2042"/>
      <c r="OQI1" s="2042"/>
      <c r="OQJ1" s="2042"/>
      <c r="OQK1" s="2042" t="s">
        <v>822</v>
      </c>
      <c r="OQL1" s="2042"/>
      <c r="OQM1" s="2042"/>
      <c r="OQN1" s="2042"/>
      <c r="OQO1" s="2042"/>
      <c r="OQP1" s="2042"/>
      <c r="OQQ1" s="2042"/>
      <c r="OQR1" s="2042"/>
      <c r="OQS1" s="2042"/>
      <c r="OQT1" s="2042"/>
      <c r="OQU1" s="2042"/>
      <c r="OQV1" s="2042"/>
      <c r="OQW1" s="2042"/>
      <c r="OQX1" s="2042"/>
      <c r="OQY1" s="2042"/>
      <c r="OQZ1" s="2042"/>
      <c r="ORA1" s="2042" t="s">
        <v>822</v>
      </c>
      <c r="ORB1" s="2042"/>
      <c r="ORC1" s="2042"/>
      <c r="ORD1" s="2042"/>
      <c r="ORE1" s="2042"/>
      <c r="ORF1" s="2042"/>
      <c r="ORG1" s="2042"/>
      <c r="ORH1" s="2042"/>
      <c r="ORI1" s="2042"/>
      <c r="ORJ1" s="2042"/>
      <c r="ORK1" s="2042"/>
      <c r="ORL1" s="2042"/>
      <c r="ORM1" s="2042"/>
      <c r="ORN1" s="2042"/>
      <c r="ORO1" s="2042"/>
      <c r="ORP1" s="2042"/>
      <c r="ORQ1" s="2042" t="s">
        <v>822</v>
      </c>
      <c r="ORR1" s="2042"/>
      <c r="ORS1" s="2042"/>
      <c r="ORT1" s="2042"/>
      <c r="ORU1" s="2042"/>
      <c r="ORV1" s="2042"/>
      <c r="ORW1" s="2042"/>
      <c r="ORX1" s="2042"/>
      <c r="ORY1" s="2042"/>
      <c r="ORZ1" s="2042"/>
      <c r="OSA1" s="2042"/>
      <c r="OSB1" s="2042"/>
      <c r="OSC1" s="2042"/>
      <c r="OSD1" s="2042"/>
      <c r="OSE1" s="2042"/>
      <c r="OSF1" s="2042"/>
      <c r="OSG1" s="2042" t="s">
        <v>822</v>
      </c>
      <c r="OSH1" s="2042"/>
      <c r="OSI1" s="2042"/>
      <c r="OSJ1" s="2042"/>
      <c r="OSK1" s="2042"/>
      <c r="OSL1" s="2042"/>
      <c r="OSM1" s="2042"/>
      <c r="OSN1" s="2042"/>
      <c r="OSO1" s="2042"/>
      <c r="OSP1" s="2042"/>
      <c r="OSQ1" s="2042"/>
      <c r="OSR1" s="2042"/>
      <c r="OSS1" s="2042"/>
      <c r="OST1" s="2042"/>
      <c r="OSU1" s="2042"/>
      <c r="OSV1" s="2042"/>
      <c r="OSW1" s="2042" t="s">
        <v>822</v>
      </c>
      <c r="OSX1" s="2042"/>
      <c r="OSY1" s="2042"/>
      <c r="OSZ1" s="2042"/>
      <c r="OTA1" s="2042"/>
      <c r="OTB1" s="2042"/>
      <c r="OTC1" s="2042"/>
      <c r="OTD1" s="2042"/>
      <c r="OTE1" s="2042"/>
      <c r="OTF1" s="2042"/>
      <c r="OTG1" s="2042"/>
      <c r="OTH1" s="2042"/>
      <c r="OTI1" s="2042"/>
      <c r="OTJ1" s="2042"/>
      <c r="OTK1" s="2042"/>
      <c r="OTL1" s="2042"/>
      <c r="OTM1" s="2042" t="s">
        <v>822</v>
      </c>
      <c r="OTN1" s="2042"/>
      <c r="OTO1" s="2042"/>
      <c r="OTP1" s="2042"/>
      <c r="OTQ1" s="2042"/>
      <c r="OTR1" s="2042"/>
      <c r="OTS1" s="2042"/>
      <c r="OTT1" s="2042"/>
      <c r="OTU1" s="2042"/>
      <c r="OTV1" s="2042"/>
      <c r="OTW1" s="2042"/>
      <c r="OTX1" s="2042"/>
      <c r="OTY1" s="2042"/>
      <c r="OTZ1" s="2042"/>
      <c r="OUA1" s="2042"/>
      <c r="OUB1" s="2042"/>
      <c r="OUC1" s="2042" t="s">
        <v>822</v>
      </c>
      <c r="OUD1" s="2042"/>
      <c r="OUE1" s="2042"/>
      <c r="OUF1" s="2042"/>
      <c r="OUG1" s="2042"/>
      <c r="OUH1" s="2042"/>
      <c r="OUI1" s="2042"/>
      <c r="OUJ1" s="2042"/>
      <c r="OUK1" s="2042"/>
      <c r="OUL1" s="2042"/>
      <c r="OUM1" s="2042"/>
      <c r="OUN1" s="2042"/>
      <c r="OUO1" s="2042"/>
      <c r="OUP1" s="2042"/>
      <c r="OUQ1" s="2042"/>
      <c r="OUR1" s="2042"/>
      <c r="OUS1" s="2042" t="s">
        <v>822</v>
      </c>
      <c r="OUT1" s="2042"/>
      <c r="OUU1" s="2042"/>
      <c r="OUV1" s="2042"/>
      <c r="OUW1" s="2042"/>
      <c r="OUX1" s="2042"/>
      <c r="OUY1" s="2042"/>
      <c r="OUZ1" s="2042"/>
      <c r="OVA1" s="2042"/>
      <c r="OVB1" s="2042"/>
      <c r="OVC1" s="2042"/>
      <c r="OVD1" s="2042"/>
      <c r="OVE1" s="2042"/>
      <c r="OVF1" s="2042"/>
      <c r="OVG1" s="2042"/>
      <c r="OVH1" s="2042"/>
      <c r="OVI1" s="2042" t="s">
        <v>822</v>
      </c>
      <c r="OVJ1" s="2042"/>
      <c r="OVK1" s="2042"/>
      <c r="OVL1" s="2042"/>
      <c r="OVM1" s="2042"/>
      <c r="OVN1" s="2042"/>
      <c r="OVO1" s="2042"/>
      <c r="OVP1" s="2042"/>
      <c r="OVQ1" s="2042"/>
      <c r="OVR1" s="2042"/>
      <c r="OVS1" s="2042"/>
      <c r="OVT1" s="2042"/>
      <c r="OVU1" s="2042"/>
      <c r="OVV1" s="2042"/>
      <c r="OVW1" s="2042"/>
      <c r="OVX1" s="2042"/>
      <c r="OVY1" s="2042" t="s">
        <v>822</v>
      </c>
      <c r="OVZ1" s="2042"/>
      <c r="OWA1" s="2042"/>
      <c r="OWB1" s="2042"/>
      <c r="OWC1" s="2042"/>
      <c r="OWD1" s="2042"/>
      <c r="OWE1" s="2042"/>
      <c r="OWF1" s="2042"/>
      <c r="OWG1" s="2042"/>
      <c r="OWH1" s="2042"/>
      <c r="OWI1" s="2042"/>
      <c r="OWJ1" s="2042"/>
      <c r="OWK1" s="2042"/>
      <c r="OWL1" s="2042"/>
      <c r="OWM1" s="2042"/>
      <c r="OWN1" s="2042"/>
      <c r="OWO1" s="2042" t="s">
        <v>822</v>
      </c>
      <c r="OWP1" s="2042"/>
      <c r="OWQ1" s="2042"/>
      <c r="OWR1" s="2042"/>
      <c r="OWS1" s="2042"/>
      <c r="OWT1" s="2042"/>
      <c r="OWU1" s="2042"/>
      <c r="OWV1" s="2042"/>
      <c r="OWW1" s="2042"/>
      <c r="OWX1" s="2042"/>
      <c r="OWY1" s="2042"/>
      <c r="OWZ1" s="2042"/>
      <c r="OXA1" s="2042"/>
      <c r="OXB1" s="2042"/>
      <c r="OXC1" s="2042"/>
      <c r="OXD1" s="2042"/>
      <c r="OXE1" s="2042" t="s">
        <v>822</v>
      </c>
      <c r="OXF1" s="2042"/>
      <c r="OXG1" s="2042"/>
      <c r="OXH1" s="2042"/>
      <c r="OXI1" s="2042"/>
      <c r="OXJ1" s="2042"/>
      <c r="OXK1" s="2042"/>
      <c r="OXL1" s="2042"/>
      <c r="OXM1" s="2042"/>
      <c r="OXN1" s="2042"/>
      <c r="OXO1" s="2042"/>
      <c r="OXP1" s="2042"/>
      <c r="OXQ1" s="2042"/>
      <c r="OXR1" s="2042"/>
      <c r="OXS1" s="2042"/>
      <c r="OXT1" s="2042"/>
      <c r="OXU1" s="2042" t="s">
        <v>822</v>
      </c>
      <c r="OXV1" s="2042"/>
      <c r="OXW1" s="2042"/>
      <c r="OXX1" s="2042"/>
      <c r="OXY1" s="2042"/>
      <c r="OXZ1" s="2042"/>
      <c r="OYA1" s="2042"/>
      <c r="OYB1" s="2042"/>
      <c r="OYC1" s="2042"/>
      <c r="OYD1" s="2042"/>
      <c r="OYE1" s="2042"/>
      <c r="OYF1" s="2042"/>
      <c r="OYG1" s="2042"/>
      <c r="OYH1" s="2042"/>
      <c r="OYI1" s="2042"/>
      <c r="OYJ1" s="2042"/>
      <c r="OYK1" s="2042" t="s">
        <v>822</v>
      </c>
      <c r="OYL1" s="2042"/>
      <c r="OYM1" s="2042"/>
      <c r="OYN1" s="2042"/>
      <c r="OYO1" s="2042"/>
      <c r="OYP1" s="2042"/>
      <c r="OYQ1" s="2042"/>
      <c r="OYR1" s="2042"/>
      <c r="OYS1" s="2042"/>
      <c r="OYT1" s="2042"/>
      <c r="OYU1" s="2042"/>
      <c r="OYV1" s="2042"/>
      <c r="OYW1" s="2042"/>
      <c r="OYX1" s="2042"/>
      <c r="OYY1" s="2042"/>
      <c r="OYZ1" s="2042"/>
      <c r="OZA1" s="2042" t="s">
        <v>822</v>
      </c>
      <c r="OZB1" s="2042"/>
      <c r="OZC1" s="2042"/>
      <c r="OZD1" s="2042"/>
      <c r="OZE1" s="2042"/>
      <c r="OZF1" s="2042"/>
      <c r="OZG1" s="2042"/>
      <c r="OZH1" s="2042"/>
      <c r="OZI1" s="2042"/>
      <c r="OZJ1" s="2042"/>
      <c r="OZK1" s="2042"/>
      <c r="OZL1" s="2042"/>
      <c r="OZM1" s="2042"/>
      <c r="OZN1" s="2042"/>
      <c r="OZO1" s="2042"/>
      <c r="OZP1" s="2042"/>
      <c r="OZQ1" s="2042" t="s">
        <v>822</v>
      </c>
      <c r="OZR1" s="2042"/>
      <c r="OZS1" s="2042"/>
      <c r="OZT1" s="2042"/>
      <c r="OZU1" s="2042"/>
      <c r="OZV1" s="2042"/>
      <c r="OZW1" s="2042"/>
      <c r="OZX1" s="2042"/>
      <c r="OZY1" s="2042"/>
      <c r="OZZ1" s="2042"/>
      <c r="PAA1" s="2042"/>
      <c r="PAB1" s="2042"/>
      <c r="PAC1" s="2042"/>
      <c r="PAD1" s="2042"/>
      <c r="PAE1" s="2042"/>
      <c r="PAF1" s="2042"/>
      <c r="PAG1" s="2042" t="s">
        <v>822</v>
      </c>
      <c r="PAH1" s="2042"/>
      <c r="PAI1" s="2042"/>
      <c r="PAJ1" s="2042"/>
      <c r="PAK1" s="2042"/>
      <c r="PAL1" s="2042"/>
      <c r="PAM1" s="2042"/>
      <c r="PAN1" s="2042"/>
      <c r="PAO1" s="2042"/>
      <c r="PAP1" s="2042"/>
      <c r="PAQ1" s="2042"/>
      <c r="PAR1" s="2042"/>
      <c r="PAS1" s="2042"/>
      <c r="PAT1" s="2042"/>
      <c r="PAU1" s="2042"/>
      <c r="PAV1" s="2042"/>
      <c r="PAW1" s="2042" t="s">
        <v>822</v>
      </c>
      <c r="PAX1" s="2042"/>
      <c r="PAY1" s="2042"/>
      <c r="PAZ1" s="2042"/>
      <c r="PBA1" s="2042"/>
      <c r="PBB1" s="2042"/>
      <c r="PBC1" s="2042"/>
      <c r="PBD1" s="2042"/>
      <c r="PBE1" s="2042"/>
      <c r="PBF1" s="2042"/>
      <c r="PBG1" s="2042"/>
      <c r="PBH1" s="2042"/>
      <c r="PBI1" s="2042"/>
      <c r="PBJ1" s="2042"/>
      <c r="PBK1" s="2042"/>
      <c r="PBL1" s="2042"/>
      <c r="PBM1" s="2042" t="s">
        <v>822</v>
      </c>
      <c r="PBN1" s="2042"/>
      <c r="PBO1" s="2042"/>
      <c r="PBP1" s="2042"/>
      <c r="PBQ1" s="2042"/>
      <c r="PBR1" s="2042"/>
      <c r="PBS1" s="2042"/>
      <c r="PBT1" s="2042"/>
      <c r="PBU1" s="2042"/>
      <c r="PBV1" s="2042"/>
      <c r="PBW1" s="2042"/>
      <c r="PBX1" s="2042"/>
      <c r="PBY1" s="2042"/>
      <c r="PBZ1" s="2042"/>
      <c r="PCA1" s="2042"/>
      <c r="PCB1" s="2042"/>
      <c r="PCC1" s="2042" t="s">
        <v>822</v>
      </c>
      <c r="PCD1" s="2042"/>
      <c r="PCE1" s="2042"/>
      <c r="PCF1" s="2042"/>
      <c r="PCG1" s="2042"/>
      <c r="PCH1" s="2042"/>
      <c r="PCI1" s="2042"/>
      <c r="PCJ1" s="2042"/>
      <c r="PCK1" s="2042"/>
      <c r="PCL1" s="2042"/>
      <c r="PCM1" s="2042"/>
      <c r="PCN1" s="2042"/>
      <c r="PCO1" s="2042"/>
      <c r="PCP1" s="2042"/>
      <c r="PCQ1" s="2042"/>
      <c r="PCR1" s="2042"/>
      <c r="PCS1" s="2042" t="s">
        <v>822</v>
      </c>
      <c r="PCT1" s="2042"/>
      <c r="PCU1" s="2042"/>
      <c r="PCV1" s="2042"/>
      <c r="PCW1" s="2042"/>
      <c r="PCX1" s="2042"/>
      <c r="PCY1" s="2042"/>
      <c r="PCZ1" s="2042"/>
      <c r="PDA1" s="2042"/>
      <c r="PDB1" s="2042"/>
      <c r="PDC1" s="2042"/>
      <c r="PDD1" s="2042"/>
      <c r="PDE1" s="2042"/>
      <c r="PDF1" s="2042"/>
      <c r="PDG1" s="2042"/>
      <c r="PDH1" s="2042"/>
      <c r="PDI1" s="2042" t="s">
        <v>822</v>
      </c>
      <c r="PDJ1" s="2042"/>
      <c r="PDK1" s="2042"/>
      <c r="PDL1" s="2042"/>
      <c r="PDM1" s="2042"/>
      <c r="PDN1" s="2042"/>
      <c r="PDO1" s="2042"/>
      <c r="PDP1" s="2042"/>
      <c r="PDQ1" s="2042"/>
      <c r="PDR1" s="2042"/>
      <c r="PDS1" s="2042"/>
      <c r="PDT1" s="2042"/>
      <c r="PDU1" s="2042"/>
      <c r="PDV1" s="2042"/>
      <c r="PDW1" s="2042"/>
      <c r="PDX1" s="2042"/>
      <c r="PDY1" s="2042" t="s">
        <v>822</v>
      </c>
      <c r="PDZ1" s="2042"/>
      <c r="PEA1" s="2042"/>
      <c r="PEB1" s="2042"/>
      <c r="PEC1" s="2042"/>
      <c r="PED1" s="2042"/>
      <c r="PEE1" s="2042"/>
      <c r="PEF1" s="2042"/>
      <c r="PEG1" s="2042"/>
      <c r="PEH1" s="2042"/>
      <c r="PEI1" s="2042"/>
      <c r="PEJ1" s="2042"/>
      <c r="PEK1" s="2042"/>
      <c r="PEL1" s="2042"/>
      <c r="PEM1" s="2042"/>
      <c r="PEN1" s="2042"/>
      <c r="PEO1" s="2042" t="s">
        <v>822</v>
      </c>
      <c r="PEP1" s="2042"/>
      <c r="PEQ1" s="2042"/>
      <c r="PER1" s="2042"/>
      <c r="PES1" s="2042"/>
      <c r="PET1" s="2042"/>
      <c r="PEU1" s="2042"/>
      <c r="PEV1" s="2042"/>
      <c r="PEW1" s="2042"/>
      <c r="PEX1" s="2042"/>
      <c r="PEY1" s="2042"/>
      <c r="PEZ1" s="2042"/>
      <c r="PFA1" s="2042"/>
      <c r="PFB1" s="2042"/>
      <c r="PFC1" s="2042"/>
      <c r="PFD1" s="2042"/>
      <c r="PFE1" s="2042" t="s">
        <v>822</v>
      </c>
      <c r="PFF1" s="2042"/>
      <c r="PFG1" s="2042"/>
      <c r="PFH1" s="2042"/>
      <c r="PFI1" s="2042"/>
      <c r="PFJ1" s="2042"/>
      <c r="PFK1" s="2042"/>
      <c r="PFL1" s="2042"/>
      <c r="PFM1" s="2042"/>
      <c r="PFN1" s="2042"/>
      <c r="PFO1" s="2042"/>
      <c r="PFP1" s="2042"/>
      <c r="PFQ1" s="2042"/>
      <c r="PFR1" s="2042"/>
      <c r="PFS1" s="2042"/>
      <c r="PFT1" s="2042"/>
      <c r="PFU1" s="2042" t="s">
        <v>822</v>
      </c>
      <c r="PFV1" s="2042"/>
      <c r="PFW1" s="2042"/>
      <c r="PFX1" s="2042"/>
      <c r="PFY1" s="2042"/>
      <c r="PFZ1" s="2042"/>
      <c r="PGA1" s="2042"/>
      <c r="PGB1" s="2042"/>
      <c r="PGC1" s="2042"/>
      <c r="PGD1" s="2042"/>
      <c r="PGE1" s="2042"/>
      <c r="PGF1" s="2042"/>
      <c r="PGG1" s="2042"/>
      <c r="PGH1" s="2042"/>
      <c r="PGI1" s="2042"/>
      <c r="PGJ1" s="2042"/>
      <c r="PGK1" s="2042" t="s">
        <v>822</v>
      </c>
      <c r="PGL1" s="2042"/>
      <c r="PGM1" s="2042"/>
      <c r="PGN1" s="2042"/>
      <c r="PGO1" s="2042"/>
      <c r="PGP1" s="2042"/>
      <c r="PGQ1" s="2042"/>
      <c r="PGR1" s="2042"/>
      <c r="PGS1" s="2042"/>
      <c r="PGT1" s="2042"/>
      <c r="PGU1" s="2042"/>
      <c r="PGV1" s="2042"/>
      <c r="PGW1" s="2042"/>
      <c r="PGX1" s="2042"/>
      <c r="PGY1" s="2042"/>
      <c r="PGZ1" s="2042"/>
      <c r="PHA1" s="2042" t="s">
        <v>822</v>
      </c>
      <c r="PHB1" s="2042"/>
      <c r="PHC1" s="2042"/>
      <c r="PHD1" s="2042"/>
      <c r="PHE1" s="2042"/>
      <c r="PHF1" s="2042"/>
      <c r="PHG1" s="2042"/>
      <c r="PHH1" s="2042"/>
      <c r="PHI1" s="2042"/>
      <c r="PHJ1" s="2042"/>
      <c r="PHK1" s="2042"/>
      <c r="PHL1" s="2042"/>
      <c r="PHM1" s="2042"/>
      <c r="PHN1" s="2042"/>
      <c r="PHO1" s="2042"/>
      <c r="PHP1" s="2042"/>
      <c r="PHQ1" s="2042" t="s">
        <v>822</v>
      </c>
      <c r="PHR1" s="2042"/>
      <c r="PHS1" s="2042"/>
      <c r="PHT1" s="2042"/>
      <c r="PHU1" s="2042"/>
      <c r="PHV1" s="2042"/>
      <c r="PHW1" s="2042"/>
      <c r="PHX1" s="2042"/>
      <c r="PHY1" s="2042"/>
      <c r="PHZ1" s="2042"/>
      <c r="PIA1" s="2042"/>
      <c r="PIB1" s="2042"/>
      <c r="PIC1" s="2042"/>
      <c r="PID1" s="2042"/>
      <c r="PIE1" s="2042"/>
      <c r="PIF1" s="2042"/>
      <c r="PIG1" s="2042" t="s">
        <v>822</v>
      </c>
      <c r="PIH1" s="2042"/>
      <c r="PII1" s="2042"/>
      <c r="PIJ1" s="2042"/>
      <c r="PIK1" s="2042"/>
      <c r="PIL1" s="2042"/>
      <c r="PIM1" s="2042"/>
      <c r="PIN1" s="2042"/>
      <c r="PIO1" s="2042"/>
      <c r="PIP1" s="2042"/>
      <c r="PIQ1" s="2042"/>
      <c r="PIR1" s="2042"/>
      <c r="PIS1" s="2042"/>
      <c r="PIT1" s="2042"/>
      <c r="PIU1" s="2042"/>
      <c r="PIV1" s="2042"/>
      <c r="PIW1" s="2042" t="s">
        <v>822</v>
      </c>
      <c r="PIX1" s="2042"/>
      <c r="PIY1" s="2042"/>
      <c r="PIZ1" s="2042"/>
      <c r="PJA1" s="2042"/>
      <c r="PJB1" s="2042"/>
      <c r="PJC1" s="2042"/>
      <c r="PJD1" s="2042"/>
      <c r="PJE1" s="2042"/>
      <c r="PJF1" s="2042"/>
      <c r="PJG1" s="2042"/>
      <c r="PJH1" s="2042"/>
      <c r="PJI1" s="2042"/>
      <c r="PJJ1" s="2042"/>
      <c r="PJK1" s="2042"/>
      <c r="PJL1" s="2042"/>
      <c r="PJM1" s="2042" t="s">
        <v>822</v>
      </c>
      <c r="PJN1" s="2042"/>
      <c r="PJO1" s="2042"/>
      <c r="PJP1" s="2042"/>
      <c r="PJQ1" s="2042"/>
      <c r="PJR1" s="2042"/>
      <c r="PJS1" s="2042"/>
      <c r="PJT1" s="2042"/>
      <c r="PJU1" s="2042"/>
      <c r="PJV1" s="2042"/>
      <c r="PJW1" s="2042"/>
      <c r="PJX1" s="2042"/>
      <c r="PJY1" s="2042"/>
      <c r="PJZ1" s="2042"/>
      <c r="PKA1" s="2042"/>
      <c r="PKB1" s="2042"/>
      <c r="PKC1" s="2042" t="s">
        <v>822</v>
      </c>
      <c r="PKD1" s="2042"/>
      <c r="PKE1" s="2042"/>
      <c r="PKF1" s="2042"/>
      <c r="PKG1" s="2042"/>
      <c r="PKH1" s="2042"/>
      <c r="PKI1" s="2042"/>
      <c r="PKJ1" s="2042"/>
      <c r="PKK1" s="2042"/>
      <c r="PKL1" s="2042"/>
      <c r="PKM1" s="2042"/>
      <c r="PKN1" s="2042"/>
      <c r="PKO1" s="2042"/>
      <c r="PKP1" s="2042"/>
      <c r="PKQ1" s="2042"/>
      <c r="PKR1" s="2042"/>
      <c r="PKS1" s="2042" t="s">
        <v>822</v>
      </c>
      <c r="PKT1" s="2042"/>
      <c r="PKU1" s="2042"/>
      <c r="PKV1" s="2042"/>
      <c r="PKW1" s="2042"/>
      <c r="PKX1" s="2042"/>
      <c r="PKY1" s="2042"/>
      <c r="PKZ1" s="2042"/>
      <c r="PLA1" s="2042"/>
      <c r="PLB1" s="2042"/>
      <c r="PLC1" s="2042"/>
      <c r="PLD1" s="2042"/>
      <c r="PLE1" s="2042"/>
      <c r="PLF1" s="2042"/>
      <c r="PLG1" s="2042"/>
      <c r="PLH1" s="2042"/>
      <c r="PLI1" s="2042" t="s">
        <v>822</v>
      </c>
      <c r="PLJ1" s="2042"/>
      <c r="PLK1" s="2042"/>
      <c r="PLL1" s="2042"/>
      <c r="PLM1" s="2042"/>
      <c r="PLN1" s="2042"/>
      <c r="PLO1" s="2042"/>
      <c r="PLP1" s="2042"/>
      <c r="PLQ1" s="2042"/>
      <c r="PLR1" s="2042"/>
      <c r="PLS1" s="2042"/>
      <c r="PLT1" s="2042"/>
      <c r="PLU1" s="2042"/>
      <c r="PLV1" s="2042"/>
      <c r="PLW1" s="2042"/>
      <c r="PLX1" s="2042"/>
      <c r="PLY1" s="2042" t="s">
        <v>822</v>
      </c>
      <c r="PLZ1" s="2042"/>
      <c r="PMA1" s="2042"/>
      <c r="PMB1" s="2042"/>
      <c r="PMC1" s="2042"/>
      <c r="PMD1" s="2042"/>
      <c r="PME1" s="2042"/>
      <c r="PMF1" s="2042"/>
      <c r="PMG1" s="2042"/>
      <c r="PMH1" s="2042"/>
      <c r="PMI1" s="2042"/>
      <c r="PMJ1" s="2042"/>
      <c r="PMK1" s="2042"/>
      <c r="PML1" s="2042"/>
      <c r="PMM1" s="2042"/>
      <c r="PMN1" s="2042"/>
      <c r="PMO1" s="2042" t="s">
        <v>822</v>
      </c>
      <c r="PMP1" s="2042"/>
      <c r="PMQ1" s="2042"/>
      <c r="PMR1" s="2042"/>
      <c r="PMS1" s="2042"/>
      <c r="PMT1" s="2042"/>
      <c r="PMU1" s="2042"/>
      <c r="PMV1" s="2042"/>
      <c r="PMW1" s="2042"/>
      <c r="PMX1" s="2042"/>
      <c r="PMY1" s="2042"/>
      <c r="PMZ1" s="2042"/>
      <c r="PNA1" s="2042"/>
      <c r="PNB1" s="2042"/>
      <c r="PNC1" s="2042"/>
      <c r="PND1" s="2042"/>
      <c r="PNE1" s="2042" t="s">
        <v>822</v>
      </c>
      <c r="PNF1" s="2042"/>
      <c r="PNG1" s="2042"/>
      <c r="PNH1" s="2042"/>
      <c r="PNI1" s="2042"/>
      <c r="PNJ1" s="2042"/>
      <c r="PNK1" s="2042"/>
      <c r="PNL1" s="2042"/>
      <c r="PNM1" s="2042"/>
      <c r="PNN1" s="2042"/>
      <c r="PNO1" s="2042"/>
      <c r="PNP1" s="2042"/>
      <c r="PNQ1" s="2042"/>
      <c r="PNR1" s="2042"/>
      <c r="PNS1" s="2042"/>
      <c r="PNT1" s="2042"/>
      <c r="PNU1" s="2042" t="s">
        <v>822</v>
      </c>
      <c r="PNV1" s="2042"/>
      <c r="PNW1" s="2042"/>
      <c r="PNX1" s="2042"/>
      <c r="PNY1" s="2042"/>
      <c r="PNZ1" s="2042"/>
      <c r="POA1" s="2042"/>
      <c r="POB1" s="2042"/>
      <c r="POC1" s="2042"/>
      <c r="POD1" s="2042"/>
      <c r="POE1" s="2042"/>
      <c r="POF1" s="2042"/>
      <c r="POG1" s="2042"/>
      <c r="POH1" s="2042"/>
      <c r="POI1" s="2042"/>
      <c r="POJ1" s="2042"/>
      <c r="POK1" s="2042" t="s">
        <v>822</v>
      </c>
      <c r="POL1" s="2042"/>
      <c r="POM1" s="2042"/>
      <c r="PON1" s="2042"/>
      <c r="POO1" s="2042"/>
      <c r="POP1" s="2042"/>
      <c r="POQ1" s="2042"/>
      <c r="POR1" s="2042"/>
      <c r="POS1" s="2042"/>
      <c r="POT1" s="2042"/>
      <c r="POU1" s="2042"/>
      <c r="POV1" s="2042"/>
      <c r="POW1" s="2042"/>
      <c r="POX1" s="2042"/>
      <c r="POY1" s="2042"/>
      <c r="POZ1" s="2042"/>
      <c r="PPA1" s="2042" t="s">
        <v>822</v>
      </c>
      <c r="PPB1" s="2042"/>
      <c r="PPC1" s="2042"/>
      <c r="PPD1" s="2042"/>
      <c r="PPE1" s="2042"/>
      <c r="PPF1" s="2042"/>
      <c r="PPG1" s="2042"/>
      <c r="PPH1" s="2042"/>
      <c r="PPI1" s="2042"/>
      <c r="PPJ1" s="2042"/>
      <c r="PPK1" s="2042"/>
      <c r="PPL1" s="2042"/>
      <c r="PPM1" s="2042"/>
      <c r="PPN1" s="2042"/>
      <c r="PPO1" s="2042"/>
      <c r="PPP1" s="2042"/>
      <c r="PPQ1" s="2042" t="s">
        <v>822</v>
      </c>
      <c r="PPR1" s="2042"/>
      <c r="PPS1" s="2042"/>
      <c r="PPT1" s="2042"/>
      <c r="PPU1" s="2042"/>
      <c r="PPV1" s="2042"/>
      <c r="PPW1" s="2042"/>
      <c r="PPX1" s="2042"/>
      <c r="PPY1" s="2042"/>
      <c r="PPZ1" s="2042"/>
      <c r="PQA1" s="2042"/>
      <c r="PQB1" s="2042"/>
      <c r="PQC1" s="2042"/>
      <c r="PQD1" s="2042"/>
      <c r="PQE1" s="2042"/>
      <c r="PQF1" s="2042"/>
      <c r="PQG1" s="2042" t="s">
        <v>822</v>
      </c>
      <c r="PQH1" s="2042"/>
      <c r="PQI1" s="2042"/>
      <c r="PQJ1" s="2042"/>
      <c r="PQK1" s="2042"/>
      <c r="PQL1" s="2042"/>
      <c r="PQM1" s="2042"/>
      <c r="PQN1" s="2042"/>
      <c r="PQO1" s="2042"/>
      <c r="PQP1" s="2042"/>
      <c r="PQQ1" s="2042"/>
      <c r="PQR1" s="2042"/>
      <c r="PQS1" s="2042"/>
      <c r="PQT1" s="2042"/>
      <c r="PQU1" s="2042"/>
      <c r="PQV1" s="2042"/>
      <c r="PQW1" s="2042" t="s">
        <v>822</v>
      </c>
      <c r="PQX1" s="2042"/>
      <c r="PQY1" s="2042"/>
      <c r="PQZ1" s="2042"/>
      <c r="PRA1" s="2042"/>
      <c r="PRB1" s="2042"/>
      <c r="PRC1" s="2042"/>
      <c r="PRD1" s="2042"/>
      <c r="PRE1" s="2042"/>
      <c r="PRF1" s="2042"/>
      <c r="PRG1" s="2042"/>
      <c r="PRH1" s="2042"/>
      <c r="PRI1" s="2042"/>
      <c r="PRJ1" s="2042"/>
      <c r="PRK1" s="2042"/>
      <c r="PRL1" s="2042"/>
      <c r="PRM1" s="2042" t="s">
        <v>822</v>
      </c>
      <c r="PRN1" s="2042"/>
      <c r="PRO1" s="2042"/>
      <c r="PRP1" s="2042"/>
      <c r="PRQ1" s="2042"/>
      <c r="PRR1" s="2042"/>
      <c r="PRS1" s="2042"/>
      <c r="PRT1" s="2042"/>
      <c r="PRU1" s="2042"/>
      <c r="PRV1" s="2042"/>
      <c r="PRW1" s="2042"/>
      <c r="PRX1" s="2042"/>
      <c r="PRY1" s="2042"/>
      <c r="PRZ1" s="2042"/>
      <c r="PSA1" s="2042"/>
      <c r="PSB1" s="2042"/>
      <c r="PSC1" s="2042" t="s">
        <v>822</v>
      </c>
      <c r="PSD1" s="2042"/>
      <c r="PSE1" s="2042"/>
      <c r="PSF1" s="2042"/>
      <c r="PSG1" s="2042"/>
      <c r="PSH1" s="2042"/>
      <c r="PSI1" s="2042"/>
      <c r="PSJ1" s="2042"/>
      <c r="PSK1" s="2042"/>
      <c r="PSL1" s="2042"/>
      <c r="PSM1" s="2042"/>
      <c r="PSN1" s="2042"/>
      <c r="PSO1" s="2042"/>
      <c r="PSP1" s="2042"/>
      <c r="PSQ1" s="2042"/>
      <c r="PSR1" s="2042"/>
      <c r="PSS1" s="2042" t="s">
        <v>822</v>
      </c>
      <c r="PST1" s="2042"/>
      <c r="PSU1" s="2042"/>
      <c r="PSV1" s="2042"/>
      <c r="PSW1" s="2042"/>
      <c r="PSX1" s="2042"/>
      <c r="PSY1" s="2042"/>
      <c r="PSZ1" s="2042"/>
      <c r="PTA1" s="2042"/>
      <c r="PTB1" s="2042"/>
      <c r="PTC1" s="2042"/>
      <c r="PTD1" s="2042"/>
      <c r="PTE1" s="2042"/>
      <c r="PTF1" s="2042"/>
      <c r="PTG1" s="2042"/>
      <c r="PTH1" s="2042"/>
      <c r="PTI1" s="2042" t="s">
        <v>822</v>
      </c>
      <c r="PTJ1" s="2042"/>
      <c r="PTK1" s="2042"/>
      <c r="PTL1" s="2042"/>
      <c r="PTM1" s="2042"/>
      <c r="PTN1" s="2042"/>
      <c r="PTO1" s="2042"/>
      <c r="PTP1" s="2042"/>
      <c r="PTQ1" s="2042"/>
      <c r="PTR1" s="2042"/>
      <c r="PTS1" s="2042"/>
      <c r="PTT1" s="2042"/>
      <c r="PTU1" s="2042"/>
      <c r="PTV1" s="2042"/>
      <c r="PTW1" s="2042"/>
      <c r="PTX1" s="2042"/>
      <c r="PTY1" s="2042" t="s">
        <v>822</v>
      </c>
      <c r="PTZ1" s="2042"/>
      <c r="PUA1" s="2042"/>
      <c r="PUB1" s="2042"/>
      <c r="PUC1" s="2042"/>
      <c r="PUD1" s="2042"/>
      <c r="PUE1" s="2042"/>
      <c r="PUF1" s="2042"/>
      <c r="PUG1" s="2042"/>
      <c r="PUH1" s="2042"/>
      <c r="PUI1" s="2042"/>
      <c r="PUJ1" s="2042"/>
      <c r="PUK1" s="2042"/>
      <c r="PUL1" s="2042"/>
      <c r="PUM1" s="2042"/>
      <c r="PUN1" s="2042"/>
      <c r="PUO1" s="2042" t="s">
        <v>822</v>
      </c>
      <c r="PUP1" s="2042"/>
      <c r="PUQ1" s="2042"/>
      <c r="PUR1" s="2042"/>
      <c r="PUS1" s="2042"/>
      <c r="PUT1" s="2042"/>
      <c r="PUU1" s="2042"/>
      <c r="PUV1" s="2042"/>
      <c r="PUW1" s="2042"/>
      <c r="PUX1" s="2042"/>
      <c r="PUY1" s="2042"/>
      <c r="PUZ1" s="2042"/>
      <c r="PVA1" s="2042"/>
      <c r="PVB1" s="2042"/>
      <c r="PVC1" s="2042"/>
      <c r="PVD1" s="2042"/>
      <c r="PVE1" s="2042" t="s">
        <v>822</v>
      </c>
      <c r="PVF1" s="2042"/>
      <c r="PVG1" s="2042"/>
      <c r="PVH1" s="2042"/>
      <c r="PVI1" s="2042"/>
      <c r="PVJ1" s="2042"/>
      <c r="PVK1" s="2042"/>
      <c r="PVL1" s="2042"/>
      <c r="PVM1" s="2042"/>
      <c r="PVN1" s="2042"/>
      <c r="PVO1" s="2042"/>
      <c r="PVP1" s="2042"/>
      <c r="PVQ1" s="2042"/>
      <c r="PVR1" s="2042"/>
      <c r="PVS1" s="2042"/>
      <c r="PVT1" s="2042"/>
      <c r="PVU1" s="2042" t="s">
        <v>822</v>
      </c>
      <c r="PVV1" s="2042"/>
      <c r="PVW1" s="2042"/>
      <c r="PVX1" s="2042"/>
      <c r="PVY1" s="2042"/>
      <c r="PVZ1" s="2042"/>
      <c r="PWA1" s="2042"/>
      <c r="PWB1" s="2042"/>
      <c r="PWC1" s="2042"/>
      <c r="PWD1" s="2042"/>
      <c r="PWE1" s="2042"/>
      <c r="PWF1" s="2042"/>
      <c r="PWG1" s="2042"/>
      <c r="PWH1" s="2042"/>
      <c r="PWI1" s="2042"/>
      <c r="PWJ1" s="2042"/>
      <c r="PWK1" s="2042" t="s">
        <v>822</v>
      </c>
      <c r="PWL1" s="2042"/>
      <c r="PWM1" s="2042"/>
      <c r="PWN1" s="2042"/>
      <c r="PWO1" s="2042"/>
      <c r="PWP1" s="2042"/>
      <c r="PWQ1" s="2042"/>
      <c r="PWR1" s="2042"/>
      <c r="PWS1" s="2042"/>
      <c r="PWT1" s="2042"/>
      <c r="PWU1" s="2042"/>
      <c r="PWV1" s="2042"/>
      <c r="PWW1" s="2042"/>
      <c r="PWX1" s="2042"/>
      <c r="PWY1" s="2042"/>
      <c r="PWZ1" s="2042"/>
      <c r="PXA1" s="2042" t="s">
        <v>822</v>
      </c>
      <c r="PXB1" s="2042"/>
      <c r="PXC1" s="2042"/>
      <c r="PXD1" s="2042"/>
      <c r="PXE1" s="2042"/>
      <c r="PXF1" s="2042"/>
      <c r="PXG1" s="2042"/>
      <c r="PXH1" s="2042"/>
      <c r="PXI1" s="2042"/>
      <c r="PXJ1" s="2042"/>
      <c r="PXK1" s="2042"/>
      <c r="PXL1" s="2042"/>
      <c r="PXM1" s="2042"/>
      <c r="PXN1" s="2042"/>
      <c r="PXO1" s="2042"/>
      <c r="PXP1" s="2042"/>
      <c r="PXQ1" s="2042" t="s">
        <v>822</v>
      </c>
      <c r="PXR1" s="2042"/>
      <c r="PXS1" s="2042"/>
      <c r="PXT1" s="2042"/>
      <c r="PXU1" s="2042"/>
      <c r="PXV1" s="2042"/>
      <c r="PXW1" s="2042"/>
      <c r="PXX1" s="2042"/>
      <c r="PXY1" s="2042"/>
      <c r="PXZ1" s="2042"/>
      <c r="PYA1" s="2042"/>
      <c r="PYB1" s="2042"/>
      <c r="PYC1" s="2042"/>
      <c r="PYD1" s="2042"/>
      <c r="PYE1" s="2042"/>
      <c r="PYF1" s="2042"/>
      <c r="PYG1" s="2042" t="s">
        <v>822</v>
      </c>
      <c r="PYH1" s="2042"/>
      <c r="PYI1" s="2042"/>
      <c r="PYJ1" s="2042"/>
      <c r="PYK1" s="2042"/>
      <c r="PYL1" s="2042"/>
      <c r="PYM1" s="2042"/>
      <c r="PYN1" s="2042"/>
      <c r="PYO1" s="2042"/>
      <c r="PYP1" s="2042"/>
      <c r="PYQ1" s="2042"/>
      <c r="PYR1" s="2042"/>
      <c r="PYS1" s="2042"/>
      <c r="PYT1" s="2042"/>
      <c r="PYU1" s="2042"/>
      <c r="PYV1" s="2042"/>
      <c r="PYW1" s="2042" t="s">
        <v>822</v>
      </c>
      <c r="PYX1" s="2042"/>
      <c r="PYY1" s="2042"/>
      <c r="PYZ1" s="2042"/>
      <c r="PZA1" s="2042"/>
      <c r="PZB1" s="2042"/>
      <c r="PZC1" s="2042"/>
      <c r="PZD1" s="2042"/>
      <c r="PZE1" s="2042"/>
      <c r="PZF1" s="2042"/>
      <c r="PZG1" s="2042"/>
      <c r="PZH1" s="2042"/>
      <c r="PZI1" s="2042"/>
      <c r="PZJ1" s="2042"/>
      <c r="PZK1" s="2042"/>
      <c r="PZL1" s="2042"/>
      <c r="PZM1" s="2042" t="s">
        <v>822</v>
      </c>
      <c r="PZN1" s="2042"/>
      <c r="PZO1" s="2042"/>
      <c r="PZP1" s="2042"/>
      <c r="PZQ1" s="2042"/>
      <c r="PZR1" s="2042"/>
      <c r="PZS1" s="2042"/>
      <c r="PZT1" s="2042"/>
      <c r="PZU1" s="2042"/>
      <c r="PZV1" s="2042"/>
      <c r="PZW1" s="2042"/>
      <c r="PZX1" s="2042"/>
      <c r="PZY1" s="2042"/>
      <c r="PZZ1" s="2042"/>
      <c r="QAA1" s="2042"/>
      <c r="QAB1" s="2042"/>
      <c r="QAC1" s="2042" t="s">
        <v>822</v>
      </c>
      <c r="QAD1" s="2042"/>
      <c r="QAE1" s="2042"/>
      <c r="QAF1" s="2042"/>
      <c r="QAG1" s="2042"/>
      <c r="QAH1" s="2042"/>
      <c r="QAI1" s="2042"/>
      <c r="QAJ1" s="2042"/>
      <c r="QAK1" s="2042"/>
      <c r="QAL1" s="2042"/>
      <c r="QAM1" s="2042"/>
      <c r="QAN1" s="2042"/>
      <c r="QAO1" s="2042"/>
      <c r="QAP1" s="2042"/>
      <c r="QAQ1" s="2042"/>
      <c r="QAR1" s="2042"/>
      <c r="QAS1" s="2042" t="s">
        <v>822</v>
      </c>
      <c r="QAT1" s="2042"/>
      <c r="QAU1" s="2042"/>
      <c r="QAV1" s="2042"/>
      <c r="QAW1" s="2042"/>
      <c r="QAX1" s="2042"/>
      <c r="QAY1" s="2042"/>
      <c r="QAZ1" s="2042"/>
      <c r="QBA1" s="2042"/>
      <c r="QBB1" s="2042"/>
      <c r="QBC1" s="2042"/>
      <c r="QBD1" s="2042"/>
      <c r="QBE1" s="2042"/>
      <c r="QBF1" s="2042"/>
      <c r="QBG1" s="2042"/>
      <c r="QBH1" s="2042"/>
      <c r="QBI1" s="2042" t="s">
        <v>822</v>
      </c>
      <c r="QBJ1" s="2042"/>
      <c r="QBK1" s="2042"/>
      <c r="QBL1" s="2042"/>
      <c r="QBM1" s="2042"/>
      <c r="QBN1" s="2042"/>
      <c r="QBO1" s="2042"/>
      <c r="QBP1" s="2042"/>
      <c r="QBQ1" s="2042"/>
      <c r="QBR1" s="2042"/>
      <c r="QBS1" s="2042"/>
      <c r="QBT1" s="2042"/>
      <c r="QBU1" s="2042"/>
      <c r="QBV1" s="2042"/>
      <c r="QBW1" s="2042"/>
      <c r="QBX1" s="2042"/>
      <c r="QBY1" s="2042" t="s">
        <v>822</v>
      </c>
      <c r="QBZ1" s="2042"/>
      <c r="QCA1" s="2042"/>
      <c r="QCB1" s="2042"/>
      <c r="QCC1" s="2042"/>
      <c r="QCD1" s="2042"/>
      <c r="QCE1" s="2042"/>
      <c r="QCF1" s="2042"/>
      <c r="QCG1" s="2042"/>
      <c r="QCH1" s="2042"/>
      <c r="QCI1" s="2042"/>
      <c r="QCJ1" s="2042"/>
      <c r="QCK1" s="2042"/>
      <c r="QCL1" s="2042"/>
      <c r="QCM1" s="2042"/>
      <c r="QCN1" s="2042"/>
      <c r="QCO1" s="2042" t="s">
        <v>822</v>
      </c>
      <c r="QCP1" s="2042"/>
      <c r="QCQ1" s="2042"/>
      <c r="QCR1" s="2042"/>
      <c r="QCS1" s="2042"/>
      <c r="QCT1" s="2042"/>
      <c r="QCU1" s="2042"/>
      <c r="QCV1" s="2042"/>
      <c r="QCW1" s="2042"/>
      <c r="QCX1" s="2042"/>
      <c r="QCY1" s="2042"/>
      <c r="QCZ1" s="2042"/>
      <c r="QDA1" s="2042"/>
      <c r="QDB1" s="2042"/>
      <c r="QDC1" s="2042"/>
      <c r="QDD1" s="2042"/>
      <c r="QDE1" s="2042" t="s">
        <v>822</v>
      </c>
      <c r="QDF1" s="2042"/>
      <c r="QDG1" s="2042"/>
      <c r="QDH1" s="2042"/>
      <c r="QDI1" s="2042"/>
      <c r="QDJ1" s="2042"/>
      <c r="QDK1" s="2042"/>
      <c r="QDL1" s="2042"/>
      <c r="QDM1" s="2042"/>
      <c r="QDN1" s="2042"/>
      <c r="QDO1" s="2042"/>
      <c r="QDP1" s="2042"/>
      <c r="QDQ1" s="2042"/>
      <c r="QDR1" s="2042"/>
      <c r="QDS1" s="2042"/>
      <c r="QDT1" s="2042"/>
      <c r="QDU1" s="2042" t="s">
        <v>822</v>
      </c>
      <c r="QDV1" s="2042"/>
      <c r="QDW1" s="2042"/>
      <c r="QDX1" s="2042"/>
      <c r="QDY1" s="2042"/>
      <c r="QDZ1" s="2042"/>
      <c r="QEA1" s="2042"/>
      <c r="QEB1" s="2042"/>
      <c r="QEC1" s="2042"/>
      <c r="QED1" s="2042"/>
      <c r="QEE1" s="2042"/>
      <c r="QEF1" s="2042"/>
      <c r="QEG1" s="2042"/>
      <c r="QEH1" s="2042"/>
      <c r="QEI1" s="2042"/>
      <c r="QEJ1" s="2042"/>
      <c r="QEK1" s="2042" t="s">
        <v>822</v>
      </c>
      <c r="QEL1" s="2042"/>
      <c r="QEM1" s="2042"/>
      <c r="QEN1" s="2042"/>
      <c r="QEO1" s="2042"/>
      <c r="QEP1" s="2042"/>
      <c r="QEQ1" s="2042"/>
      <c r="QER1" s="2042"/>
      <c r="QES1" s="2042"/>
      <c r="QET1" s="2042"/>
      <c r="QEU1" s="2042"/>
      <c r="QEV1" s="2042"/>
      <c r="QEW1" s="2042"/>
      <c r="QEX1" s="2042"/>
      <c r="QEY1" s="2042"/>
      <c r="QEZ1" s="2042"/>
      <c r="QFA1" s="2042" t="s">
        <v>822</v>
      </c>
      <c r="QFB1" s="2042"/>
      <c r="QFC1" s="2042"/>
      <c r="QFD1" s="2042"/>
      <c r="QFE1" s="2042"/>
      <c r="QFF1" s="2042"/>
      <c r="QFG1" s="2042"/>
      <c r="QFH1" s="2042"/>
      <c r="QFI1" s="2042"/>
      <c r="QFJ1" s="2042"/>
      <c r="QFK1" s="2042"/>
      <c r="QFL1" s="2042"/>
      <c r="QFM1" s="2042"/>
      <c r="QFN1" s="2042"/>
      <c r="QFO1" s="2042"/>
      <c r="QFP1" s="2042"/>
      <c r="QFQ1" s="2042" t="s">
        <v>822</v>
      </c>
      <c r="QFR1" s="2042"/>
      <c r="QFS1" s="2042"/>
      <c r="QFT1" s="2042"/>
      <c r="QFU1" s="2042"/>
      <c r="QFV1" s="2042"/>
      <c r="QFW1" s="2042"/>
      <c r="QFX1" s="2042"/>
      <c r="QFY1" s="2042"/>
      <c r="QFZ1" s="2042"/>
      <c r="QGA1" s="2042"/>
      <c r="QGB1" s="2042"/>
      <c r="QGC1" s="2042"/>
      <c r="QGD1" s="2042"/>
      <c r="QGE1" s="2042"/>
      <c r="QGF1" s="2042"/>
      <c r="QGG1" s="2042" t="s">
        <v>822</v>
      </c>
      <c r="QGH1" s="2042"/>
      <c r="QGI1" s="2042"/>
      <c r="QGJ1" s="2042"/>
      <c r="QGK1" s="2042"/>
      <c r="QGL1" s="2042"/>
      <c r="QGM1" s="2042"/>
      <c r="QGN1" s="2042"/>
      <c r="QGO1" s="2042"/>
      <c r="QGP1" s="2042"/>
      <c r="QGQ1" s="2042"/>
      <c r="QGR1" s="2042"/>
      <c r="QGS1" s="2042"/>
      <c r="QGT1" s="2042"/>
      <c r="QGU1" s="2042"/>
      <c r="QGV1" s="2042"/>
      <c r="QGW1" s="2042" t="s">
        <v>822</v>
      </c>
      <c r="QGX1" s="2042"/>
      <c r="QGY1" s="2042"/>
      <c r="QGZ1" s="2042"/>
      <c r="QHA1" s="2042"/>
      <c r="QHB1" s="2042"/>
      <c r="QHC1" s="2042"/>
      <c r="QHD1" s="2042"/>
      <c r="QHE1" s="2042"/>
      <c r="QHF1" s="2042"/>
      <c r="QHG1" s="2042"/>
      <c r="QHH1" s="2042"/>
      <c r="QHI1" s="2042"/>
      <c r="QHJ1" s="2042"/>
      <c r="QHK1" s="2042"/>
      <c r="QHL1" s="2042"/>
      <c r="QHM1" s="2042" t="s">
        <v>822</v>
      </c>
      <c r="QHN1" s="2042"/>
      <c r="QHO1" s="2042"/>
      <c r="QHP1" s="2042"/>
      <c r="QHQ1" s="2042"/>
      <c r="QHR1" s="2042"/>
      <c r="QHS1" s="2042"/>
      <c r="QHT1" s="2042"/>
      <c r="QHU1" s="2042"/>
      <c r="QHV1" s="2042"/>
      <c r="QHW1" s="2042"/>
      <c r="QHX1" s="2042"/>
      <c r="QHY1" s="2042"/>
      <c r="QHZ1" s="2042"/>
      <c r="QIA1" s="2042"/>
      <c r="QIB1" s="2042"/>
      <c r="QIC1" s="2042" t="s">
        <v>822</v>
      </c>
      <c r="QID1" s="2042"/>
      <c r="QIE1" s="2042"/>
      <c r="QIF1" s="2042"/>
      <c r="QIG1" s="2042"/>
      <c r="QIH1" s="2042"/>
      <c r="QII1" s="2042"/>
      <c r="QIJ1" s="2042"/>
      <c r="QIK1" s="2042"/>
      <c r="QIL1" s="2042"/>
      <c r="QIM1" s="2042"/>
      <c r="QIN1" s="2042"/>
      <c r="QIO1" s="2042"/>
      <c r="QIP1" s="2042"/>
      <c r="QIQ1" s="2042"/>
      <c r="QIR1" s="2042"/>
      <c r="QIS1" s="2042" t="s">
        <v>822</v>
      </c>
      <c r="QIT1" s="2042"/>
      <c r="QIU1" s="2042"/>
      <c r="QIV1" s="2042"/>
      <c r="QIW1" s="2042"/>
      <c r="QIX1" s="2042"/>
      <c r="QIY1" s="2042"/>
      <c r="QIZ1" s="2042"/>
      <c r="QJA1" s="2042"/>
      <c r="QJB1" s="2042"/>
      <c r="QJC1" s="2042"/>
      <c r="QJD1" s="2042"/>
      <c r="QJE1" s="2042"/>
      <c r="QJF1" s="2042"/>
      <c r="QJG1" s="2042"/>
      <c r="QJH1" s="2042"/>
      <c r="QJI1" s="2042" t="s">
        <v>822</v>
      </c>
      <c r="QJJ1" s="2042"/>
      <c r="QJK1" s="2042"/>
      <c r="QJL1" s="2042"/>
      <c r="QJM1" s="2042"/>
      <c r="QJN1" s="2042"/>
      <c r="QJO1" s="2042"/>
      <c r="QJP1" s="2042"/>
      <c r="QJQ1" s="2042"/>
      <c r="QJR1" s="2042"/>
      <c r="QJS1" s="2042"/>
      <c r="QJT1" s="2042"/>
      <c r="QJU1" s="2042"/>
      <c r="QJV1" s="2042"/>
      <c r="QJW1" s="2042"/>
      <c r="QJX1" s="2042"/>
      <c r="QJY1" s="2042" t="s">
        <v>822</v>
      </c>
      <c r="QJZ1" s="2042"/>
      <c r="QKA1" s="2042"/>
      <c r="QKB1" s="2042"/>
      <c r="QKC1" s="2042"/>
      <c r="QKD1" s="2042"/>
      <c r="QKE1" s="2042"/>
      <c r="QKF1" s="2042"/>
      <c r="QKG1" s="2042"/>
      <c r="QKH1" s="2042"/>
      <c r="QKI1" s="2042"/>
      <c r="QKJ1" s="2042"/>
      <c r="QKK1" s="2042"/>
      <c r="QKL1" s="2042"/>
      <c r="QKM1" s="2042"/>
      <c r="QKN1" s="2042"/>
      <c r="QKO1" s="2042" t="s">
        <v>822</v>
      </c>
      <c r="QKP1" s="2042"/>
      <c r="QKQ1" s="2042"/>
      <c r="QKR1" s="2042"/>
      <c r="QKS1" s="2042"/>
      <c r="QKT1" s="2042"/>
      <c r="QKU1" s="2042"/>
      <c r="QKV1" s="2042"/>
      <c r="QKW1" s="2042"/>
      <c r="QKX1" s="2042"/>
      <c r="QKY1" s="2042"/>
      <c r="QKZ1" s="2042"/>
      <c r="QLA1" s="2042"/>
      <c r="QLB1" s="2042"/>
      <c r="QLC1" s="2042"/>
      <c r="QLD1" s="2042"/>
      <c r="QLE1" s="2042" t="s">
        <v>822</v>
      </c>
      <c r="QLF1" s="2042"/>
      <c r="QLG1" s="2042"/>
      <c r="QLH1" s="2042"/>
      <c r="QLI1" s="2042"/>
      <c r="QLJ1" s="2042"/>
      <c r="QLK1" s="2042"/>
      <c r="QLL1" s="2042"/>
      <c r="QLM1" s="2042"/>
      <c r="QLN1" s="2042"/>
      <c r="QLO1" s="2042"/>
      <c r="QLP1" s="2042"/>
      <c r="QLQ1" s="2042"/>
      <c r="QLR1" s="2042"/>
      <c r="QLS1" s="2042"/>
      <c r="QLT1" s="2042"/>
      <c r="QLU1" s="2042" t="s">
        <v>822</v>
      </c>
      <c r="QLV1" s="2042"/>
      <c r="QLW1" s="2042"/>
      <c r="QLX1" s="2042"/>
      <c r="QLY1" s="2042"/>
      <c r="QLZ1" s="2042"/>
      <c r="QMA1" s="2042"/>
      <c r="QMB1" s="2042"/>
      <c r="QMC1" s="2042"/>
      <c r="QMD1" s="2042"/>
      <c r="QME1" s="2042"/>
      <c r="QMF1" s="2042"/>
      <c r="QMG1" s="2042"/>
      <c r="QMH1" s="2042"/>
      <c r="QMI1" s="2042"/>
      <c r="QMJ1" s="2042"/>
      <c r="QMK1" s="2042" t="s">
        <v>822</v>
      </c>
      <c r="QML1" s="2042"/>
      <c r="QMM1" s="2042"/>
      <c r="QMN1" s="2042"/>
      <c r="QMO1" s="2042"/>
      <c r="QMP1" s="2042"/>
      <c r="QMQ1" s="2042"/>
      <c r="QMR1" s="2042"/>
      <c r="QMS1" s="2042"/>
      <c r="QMT1" s="2042"/>
      <c r="QMU1" s="2042"/>
      <c r="QMV1" s="2042"/>
      <c r="QMW1" s="2042"/>
      <c r="QMX1" s="2042"/>
      <c r="QMY1" s="2042"/>
      <c r="QMZ1" s="2042"/>
      <c r="QNA1" s="2042" t="s">
        <v>822</v>
      </c>
      <c r="QNB1" s="2042"/>
      <c r="QNC1" s="2042"/>
      <c r="QND1" s="2042"/>
      <c r="QNE1" s="2042"/>
      <c r="QNF1" s="2042"/>
      <c r="QNG1" s="2042"/>
      <c r="QNH1" s="2042"/>
      <c r="QNI1" s="2042"/>
      <c r="QNJ1" s="2042"/>
      <c r="QNK1" s="2042"/>
      <c r="QNL1" s="2042"/>
      <c r="QNM1" s="2042"/>
      <c r="QNN1" s="2042"/>
      <c r="QNO1" s="2042"/>
      <c r="QNP1" s="2042"/>
      <c r="QNQ1" s="2042" t="s">
        <v>822</v>
      </c>
      <c r="QNR1" s="2042"/>
      <c r="QNS1" s="2042"/>
      <c r="QNT1" s="2042"/>
      <c r="QNU1" s="2042"/>
      <c r="QNV1" s="2042"/>
      <c r="QNW1" s="2042"/>
      <c r="QNX1" s="2042"/>
      <c r="QNY1" s="2042"/>
      <c r="QNZ1" s="2042"/>
      <c r="QOA1" s="2042"/>
      <c r="QOB1" s="2042"/>
      <c r="QOC1" s="2042"/>
      <c r="QOD1" s="2042"/>
      <c r="QOE1" s="2042"/>
      <c r="QOF1" s="2042"/>
      <c r="QOG1" s="2042" t="s">
        <v>822</v>
      </c>
      <c r="QOH1" s="2042"/>
      <c r="QOI1" s="2042"/>
      <c r="QOJ1" s="2042"/>
      <c r="QOK1" s="2042"/>
      <c r="QOL1" s="2042"/>
      <c r="QOM1" s="2042"/>
      <c r="QON1" s="2042"/>
      <c r="QOO1" s="2042"/>
      <c r="QOP1" s="2042"/>
      <c r="QOQ1" s="2042"/>
      <c r="QOR1" s="2042"/>
      <c r="QOS1" s="2042"/>
      <c r="QOT1" s="2042"/>
      <c r="QOU1" s="2042"/>
      <c r="QOV1" s="2042"/>
      <c r="QOW1" s="2042" t="s">
        <v>822</v>
      </c>
      <c r="QOX1" s="2042"/>
      <c r="QOY1" s="2042"/>
      <c r="QOZ1" s="2042"/>
      <c r="QPA1" s="2042"/>
      <c r="QPB1" s="2042"/>
      <c r="QPC1" s="2042"/>
      <c r="QPD1" s="2042"/>
      <c r="QPE1" s="2042"/>
      <c r="QPF1" s="2042"/>
      <c r="QPG1" s="2042"/>
      <c r="QPH1" s="2042"/>
      <c r="QPI1" s="2042"/>
      <c r="QPJ1" s="2042"/>
      <c r="QPK1" s="2042"/>
      <c r="QPL1" s="2042"/>
      <c r="QPM1" s="2042" t="s">
        <v>822</v>
      </c>
      <c r="QPN1" s="2042"/>
      <c r="QPO1" s="2042"/>
      <c r="QPP1" s="2042"/>
      <c r="QPQ1" s="2042"/>
      <c r="QPR1" s="2042"/>
      <c r="QPS1" s="2042"/>
      <c r="QPT1" s="2042"/>
      <c r="QPU1" s="2042"/>
      <c r="QPV1" s="2042"/>
      <c r="QPW1" s="2042"/>
      <c r="QPX1" s="2042"/>
      <c r="QPY1" s="2042"/>
      <c r="QPZ1" s="2042"/>
      <c r="QQA1" s="2042"/>
      <c r="QQB1" s="2042"/>
      <c r="QQC1" s="2042" t="s">
        <v>822</v>
      </c>
      <c r="QQD1" s="2042"/>
      <c r="QQE1" s="2042"/>
      <c r="QQF1" s="2042"/>
      <c r="QQG1" s="2042"/>
      <c r="QQH1" s="2042"/>
      <c r="QQI1" s="2042"/>
      <c r="QQJ1" s="2042"/>
      <c r="QQK1" s="2042"/>
      <c r="QQL1" s="2042"/>
      <c r="QQM1" s="2042"/>
      <c r="QQN1" s="2042"/>
      <c r="QQO1" s="2042"/>
      <c r="QQP1" s="2042"/>
      <c r="QQQ1" s="2042"/>
      <c r="QQR1" s="2042"/>
      <c r="QQS1" s="2042" t="s">
        <v>822</v>
      </c>
      <c r="QQT1" s="2042"/>
      <c r="QQU1" s="2042"/>
      <c r="QQV1" s="2042"/>
      <c r="QQW1" s="2042"/>
      <c r="QQX1" s="2042"/>
      <c r="QQY1" s="2042"/>
      <c r="QQZ1" s="2042"/>
      <c r="QRA1" s="2042"/>
      <c r="QRB1" s="2042"/>
      <c r="QRC1" s="2042"/>
      <c r="QRD1" s="2042"/>
      <c r="QRE1" s="2042"/>
      <c r="QRF1" s="2042"/>
      <c r="QRG1" s="2042"/>
      <c r="QRH1" s="2042"/>
      <c r="QRI1" s="2042" t="s">
        <v>822</v>
      </c>
      <c r="QRJ1" s="2042"/>
      <c r="QRK1" s="2042"/>
      <c r="QRL1" s="2042"/>
      <c r="QRM1" s="2042"/>
      <c r="QRN1" s="2042"/>
      <c r="QRO1" s="2042"/>
      <c r="QRP1" s="2042"/>
      <c r="QRQ1" s="2042"/>
      <c r="QRR1" s="2042"/>
      <c r="QRS1" s="2042"/>
      <c r="QRT1" s="2042"/>
      <c r="QRU1" s="2042"/>
      <c r="QRV1" s="2042"/>
      <c r="QRW1" s="2042"/>
      <c r="QRX1" s="2042"/>
      <c r="QRY1" s="2042" t="s">
        <v>822</v>
      </c>
      <c r="QRZ1" s="2042"/>
      <c r="QSA1" s="2042"/>
      <c r="QSB1" s="2042"/>
      <c r="QSC1" s="2042"/>
      <c r="QSD1" s="2042"/>
      <c r="QSE1" s="2042"/>
      <c r="QSF1" s="2042"/>
      <c r="QSG1" s="2042"/>
      <c r="QSH1" s="2042"/>
      <c r="QSI1" s="2042"/>
      <c r="QSJ1" s="2042"/>
      <c r="QSK1" s="2042"/>
      <c r="QSL1" s="2042"/>
      <c r="QSM1" s="2042"/>
      <c r="QSN1" s="2042"/>
      <c r="QSO1" s="2042" t="s">
        <v>822</v>
      </c>
      <c r="QSP1" s="2042"/>
      <c r="QSQ1" s="2042"/>
      <c r="QSR1" s="2042"/>
      <c r="QSS1" s="2042"/>
      <c r="QST1" s="2042"/>
      <c r="QSU1" s="2042"/>
      <c r="QSV1" s="2042"/>
      <c r="QSW1" s="2042"/>
      <c r="QSX1" s="2042"/>
      <c r="QSY1" s="2042"/>
      <c r="QSZ1" s="2042"/>
      <c r="QTA1" s="2042"/>
      <c r="QTB1" s="2042"/>
      <c r="QTC1" s="2042"/>
      <c r="QTD1" s="2042"/>
      <c r="QTE1" s="2042" t="s">
        <v>822</v>
      </c>
      <c r="QTF1" s="2042"/>
      <c r="QTG1" s="2042"/>
      <c r="QTH1" s="2042"/>
      <c r="QTI1" s="2042"/>
      <c r="QTJ1" s="2042"/>
      <c r="QTK1" s="2042"/>
      <c r="QTL1" s="2042"/>
      <c r="QTM1" s="2042"/>
      <c r="QTN1" s="2042"/>
      <c r="QTO1" s="2042"/>
      <c r="QTP1" s="2042"/>
      <c r="QTQ1" s="2042"/>
      <c r="QTR1" s="2042"/>
      <c r="QTS1" s="2042"/>
      <c r="QTT1" s="2042"/>
      <c r="QTU1" s="2042" t="s">
        <v>822</v>
      </c>
      <c r="QTV1" s="2042"/>
      <c r="QTW1" s="2042"/>
      <c r="QTX1" s="2042"/>
      <c r="QTY1" s="2042"/>
      <c r="QTZ1" s="2042"/>
      <c r="QUA1" s="2042"/>
      <c r="QUB1" s="2042"/>
      <c r="QUC1" s="2042"/>
      <c r="QUD1" s="2042"/>
      <c r="QUE1" s="2042"/>
      <c r="QUF1" s="2042"/>
      <c r="QUG1" s="2042"/>
      <c r="QUH1" s="2042"/>
      <c r="QUI1" s="2042"/>
      <c r="QUJ1" s="2042"/>
      <c r="QUK1" s="2042" t="s">
        <v>822</v>
      </c>
      <c r="QUL1" s="2042"/>
      <c r="QUM1" s="2042"/>
      <c r="QUN1" s="2042"/>
      <c r="QUO1" s="2042"/>
      <c r="QUP1" s="2042"/>
      <c r="QUQ1" s="2042"/>
      <c r="QUR1" s="2042"/>
      <c r="QUS1" s="2042"/>
      <c r="QUT1" s="2042"/>
      <c r="QUU1" s="2042"/>
      <c r="QUV1" s="2042"/>
      <c r="QUW1" s="2042"/>
      <c r="QUX1" s="2042"/>
      <c r="QUY1" s="2042"/>
      <c r="QUZ1" s="2042"/>
      <c r="QVA1" s="2042" t="s">
        <v>822</v>
      </c>
      <c r="QVB1" s="2042"/>
      <c r="QVC1" s="2042"/>
      <c r="QVD1" s="2042"/>
      <c r="QVE1" s="2042"/>
      <c r="QVF1" s="2042"/>
      <c r="QVG1" s="2042"/>
      <c r="QVH1" s="2042"/>
      <c r="QVI1" s="2042"/>
      <c r="QVJ1" s="2042"/>
      <c r="QVK1" s="2042"/>
      <c r="QVL1" s="2042"/>
      <c r="QVM1" s="2042"/>
      <c r="QVN1" s="2042"/>
      <c r="QVO1" s="2042"/>
      <c r="QVP1" s="2042"/>
      <c r="QVQ1" s="2042" t="s">
        <v>822</v>
      </c>
      <c r="QVR1" s="2042"/>
      <c r="QVS1" s="2042"/>
      <c r="QVT1" s="2042"/>
      <c r="QVU1" s="2042"/>
      <c r="QVV1" s="2042"/>
      <c r="QVW1" s="2042"/>
      <c r="QVX1" s="2042"/>
      <c r="QVY1" s="2042"/>
      <c r="QVZ1" s="2042"/>
      <c r="QWA1" s="2042"/>
      <c r="QWB1" s="2042"/>
      <c r="QWC1" s="2042"/>
      <c r="QWD1" s="2042"/>
      <c r="QWE1" s="2042"/>
      <c r="QWF1" s="2042"/>
      <c r="QWG1" s="2042" t="s">
        <v>822</v>
      </c>
      <c r="QWH1" s="2042"/>
      <c r="QWI1" s="2042"/>
      <c r="QWJ1" s="2042"/>
      <c r="QWK1" s="2042"/>
      <c r="QWL1" s="2042"/>
      <c r="QWM1" s="2042"/>
      <c r="QWN1" s="2042"/>
      <c r="QWO1" s="2042"/>
      <c r="QWP1" s="2042"/>
      <c r="QWQ1" s="2042"/>
      <c r="QWR1" s="2042"/>
      <c r="QWS1" s="2042"/>
      <c r="QWT1" s="2042"/>
      <c r="QWU1" s="2042"/>
      <c r="QWV1" s="2042"/>
      <c r="QWW1" s="2042" t="s">
        <v>822</v>
      </c>
      <c r="QWX1" s="2042"/>
      <c r="QWY1" s="2042"/>
      <c r="QWZ1" s="2042"/>
      <c r="QXA1" s="2042"/>
      <c r="QXB1" s="2042"/>
      <c r="QXC1" s="2042"/>
      <c r="QXD1" s="2042"/>
      <c r="QXE1" s="2042"/>
      <c r="QXF1" s="2042"/>
      <c r="QXG1" s="2042"/>
      <c r="QXH1" s="2042"/>
      <c r="QXI1" s="2042"/>
      <c r="QXJ1" s="2042"/>
      <c r="QXK1" s="2042"/>
      <c r="QXL1" s="2042"/>
      <c r="QXM1" s="2042" t="s">
        <v>822</v>
      </c>
      <c r="QXN1" s="2042"/>
      <c r="QXO1" s="2042"/>
      <c r="QXP1" s="2042"/>
      <c r="QXQ1" s="2042"/>
      <c r="QXR1" s="2042"/>
      <c r="QXS1" s="2042"/>
      <c r="QXT1" s="2042"/>
      <c r="QXU1" s="2042"/>
      <c r="QXV1" s="2042"/>
      <c r="QXW1" s="2042"/>
      <c r="QXX1" s="2042"/>
      <c r="QXY1" s="2042"/>
      <c r="QXZ1" s="2042"/>
      <c r="QYA1" s="2042"/>
      <c r="QYB1" s="2042"/>
      <c r="QYC1" s="2042" t="s">
        <v>822</v>
      </c>
      <c r="QYD1" s="2042"/>
      <c r="QYE1" s="2042"/>
      <c r="QYF1" s="2042"/>
      <c r="QYG1" s="2042"/>
      <c r="QYH1" s="2042"/>
      <c r="QYI1" s="2042"/>
      <c r="QYJ1" s="2042"/>
      <c r="QYK1" s="2042"/>
      <c r="QYL1" s="2042"/>
      <c r="QYM1" s="2042"/>
      <c r="QYN1" s="2042"/>
      <c r="QYO1" s="2042"/>
      <c r="QYP1" s="2042"/>
      <c r="QYQ1" s="2042"/>
      <c r="QYR1" s="2042"/>
      <c r="QYS1" s="2042" t="s">
        <v>822</v>
      </c>
      <c r="QYT1" s="2042"/>
      <c r="QYU1" s="2042"/>
      <c r="QYV1" s="2042"/>
      <c r="QYW1" s="2042"/>
      <c r="QYX1" s="2042"/>
      <c r="QYY1" s="2042"/>
      <c r="QYZ1" s="2042"/>
      <c r="QZA1" s="2042"/>
      <c r="QZB1" s="2042"/>
      <c r="QZC1" s="2042"/>
      <c r="QZD1" s="2042"/>
      <c r="QZE1" s="2042"/>
      <c r="QZF1" s="2042"/>
      <c r="QZG1" s="2042"/>
      <c r="QZH1" s="2042"/>
      <c r="QZI1" s="2042" t="s">
        <v>822</v>
      </c>
      <c r="QZJ1" s="2042"/>
      <c r="QZK1" s="2042"/>
      <c r="QZL1" s="2042"/>
      <c r="QZM1" s="2042"/>
      <c r="QZN1" s="2042"/>
      <c r="QZO1" s="2042"/>
      <c r="QZP1" s="2042"/>
      <c r="QZQ1" s="2042"/>
      <c r="QZR1" s="2042"/>
      <c r="QZS1" s="2042"/>
      <c r="QZT1" s="2042"/>
      <c r="QZU1" s="2042"/>
      <c r="QZV1" s="2042"/>
      <c r="QZW1" s="2042"/>
      <c r="QZX1" s="2042"/>
      <c r="QZY1" s="2042" t="s">
        <v>822</v>
      </c>
      <c r="QZZ1" s="2042"/>
      <c r="RAA1" s="2042"/>
      <c r="RAB1" s="2042"/>
      <c r="RAC1" s="2042"/>
      <c r="RAD1" s="2042"/>
      <c r="RAE1" s="2042"/>
      <c r="RAF1" s="2042"/>
      <c r="RAG1" s="2042"/>
      <c r="RAH1" s="2042"/>
      <c r="RAI1" s="2042"/>
      <c r="RAJ1" s="2042"/>
      <c r="RAK1" s="2042"/>
      <c r="RAL1" s="2042"/>
      <c r="RAM1" s="2042"/>
      <c r="RAN1" s="2042"/>
      <c r="RAO1" s="2042" t="s">
        <v>822</v>
      </c>
      <c r="RAP1" s="2042"/>
      <c r="RAQ1" s="2042"/>
      <c r="RAR1" s="2042"/>
      <c r="RAS1" s="2042"/>
      <c r="RAT1" s="2042"/>
      <c r="RAU1" s="2042"/>
      <c r="RAV1" s="2042"/>
      <c r="RAW1" s="2042"/>
      <c r="RAX1" s="2042"/>
      <c r="RAY1" s="2042"/>
      <c r="RAZ1" s="2042"/>
      <c r="RBA1" s="2042"/>
      <c r="RBB1" s="2042"/>
      <c r="RBC1" s="2042"/>
      <c r="RBD1" s="2042"/>
      <c r="RBE1" s="2042" t="s">
        <v>822</v>
      </c>
      <c r="RBF1" s="2042"/>
      <c r="RBG1" s="2042"/>
      <c r="RBH1" s="2042"/>
      <c r="RBI1" s="2042"/>
      <c r="RBJ1" s="2042"/>
      <c r="RBK1" s="2042"/>
      <c r="RBL1" s="2042"/>
      <c r="RBM1" s="2042"/>
      <c r="RBN1" s="2042"/>
      <c r="RBO1" s="2042"/>
      <c r="RBP1" s="2042"/>
      <c r="RBQ1" s="2042"/>
      <c r="RBR1" s="2042"/>
      <c r="RBS1" s="2042"/>
      <c r="RBT1" s="2042"/>
      <c r="RBU1" s="2042" t="s">
        <v>822</v>
      </c>
      <c r="RBV1" s="2042"/>
      <c r="RBW1" s="2042"/>
      <c r="RBX1" s="2042"/>
      <c r="RBY1" s="2042"/>
      <c r="RBZ1" s="2042"/>
      <c r="RCA1" s="2042"/>
      <c r="RCB1" s="2042"/>
      <c r="RCC1" s="2042"/>
      <c r="RCD1" s="2042"/>
      <c r="RCE1" s="2042"/>
      <c r="RCF1" s="2042"/>
      <c r="RCG1" s="2042"/>
      <c r="RCH1" s="2042"/>
      <c r="RCI1" s="2042"/>
      <c r="RCJ1" s="2042"/>
      <c r="RCK1" s="2042" t="s">
        <v>822</v>
      </c>
      <c r="RCL1" s="2042"/>
      <c r="RCM1" s="2042"/>
      <c r="RCN1" s="2042"/>
      <c r="RCO1" s="2042"/>
      <c r="RCP1" s="2042"/>
      <c r="RCQ1" s="2042"/>
      <c r="RCR1" s="2042"/>
      <c r="RCS1" s="2042"/>
      <c r="RCT1" s="2042"/>
      <c r="RCU1" s="2042"/>
      <c r="RCV1" s="2042"/>
      <c r="RCW1" s="2042"/>
      <c r="RCX1" s="2042"/>
      <c r="RCY1" s="2042"/>
      <c r="RCZ1" s="2042"/>
      <c r="RDA1" s="2042" t="s">
        <v>822</v>
      </c>
      <c r="RDB1" s="2042"/>
      <c r="RDC1" s="2042"/>
      <c r="RDD1" s="2042"/>
      <c r="RDE1" s="2042"/>
      <c r="RDF1" s="2042"/>
      <c r="RDG1" s="2042"/>
      <c r="RDH1" s="2042"/>
      <c r="RDI1" s="2042"/>
      <c r="RDJ1" s="2042"/>
      <c r="RDK1" s="2042"/>
      <c r="RDL1" s="2042"/>
      <c r="RDM1" s="2042"/>
      <c r="RDN1" s="2042"/>
      <c r="RDO1" s="2042"/>
      <c r="RDP1" s="2042"/>
      <c r="RDQ1" s="2042" t="s">
        <v>822</v>
      </c>
      <c r="RDR1" s="2042"/>
      <c r="RDS1" s="2042"/>
      <c r="RDT1" s="2042"/>
      <c r="RDU1" s="2042"/>
      <c r="RDV1" s="2042"/>
      <c r="RDW1" s="2042"/>
      <c r="RDX1" s="2042"/>
      <c r="RDY1" s="2042"/>
      <c r="RDZ1" s="2042"/>
      <c r="REA1" s="2042"/>
      <c r="REB1" s="2042"/>
      <c r="REC1" s="2042"/>
      <c r="RED1" s="2042"/>
      <c r="REE1" s="2042"/>
      <c r="REF1" s="2042"/>
      <c r="REG1" s="2042" t="s">
        <v>822</v>
      </c>
      <c r="REH1" s="2042"/>
      <c r="REI1" s="2042"/>
      <c r="REJ1" s="2042"/>
      <c r="REK1" s="2042"/>
      <c r="REL1" s="2042"/>
      <c r="REM1" s="2042"/>
      <c r="REN1" s="2042"/>
      <c r="REO1" s="2042"/>
      <c r="REP1" s="2042"/>
      <c r="REQ1" s="2042"/>
      <c r="RER1" s="2042"/>
      <c r="RES1" s="2042"/>
      <c r="RET1" s="2042"/>
      <c r="REU1" s="2042"/>
      <c r="REV1" s="2042"/>
      <c r="REW1" s="2042" t="s">
        <v>822</v>
      </c>
      <c r="REX1" s="2042"/>
      <c r="REY1" s="2042"/>
      <c r="REZ1" s="2042"/>
      <c r="RFA1" s="2042"/>
      <c r="RFB1" s="2042"/>
      <c r="RFC1" s="2042"/>
      <c r="RFD1" s="2042"/>
      <c r="RFE1" s="2042"/>
      <c r="RFF1" s="2042"/>
      <c r="RFG1" s="2042"/>
      <c r="RFH1" s="2042"/>
      <c r="RFI1" s="2042"/>
      <c r="RFJ1" s="2042"/>
      <c r="RFK1" s="2042"/>
      <c r="RFL1" s="2042"/>
      <c r="RFM1" s="2042" t="s">
        <v>822</v>
      </c>
      <c r="RFN1" s="2042"/>
      <c r="RFO1" s="2042"/>
      <c r="RFP1" s="2042"/>
      <c r="RFQ1" s="2042"/>
      <c r="RFR1" s="2042"/>
      <c r="RFS1" s="2042"/>
      <c r="RFT1" s="2042"/>
      <c r="RFU1" s="2042"/>
      <c r="RFV1" s="2042"/>
      <c r="RFW1" s="2042"/>
      <c r="RFX1" s="2042"/>
      <c r="RFY1" s="2042"/>
      <c r="RFZ1" s="2042"/>
      <c r="RGA1" s="2042"/>
      <c r="RGB1" s="2042"/>
      <c r="RGC1" s="2042" t="s">
        <v>822</v>
      </c>
      <c r="RGD1" s="2042"/>
      <c r="RGE1" s="2042"/>
      <c r="RGF1" s="2042"/>
      <c r="RGG1" s="2042"/>
      <c r="RGH1" s="2042"/>
      <c r="RGI1" s="2042"/>
      <c r="RGJ1" s="2042"/>
      <c r="RGK1" s="2042"/>
      <c r="RGL1" s="2042"/>
      <c r="RGM1" s="2042"/>
      <c r="RGN1" s="2042"/>
      <c r="RGO1" s="2042"/>
      <c r="RGP1" s="2042"/>
      <c r="RGQ1" s="2042"/>
      <c r="RGR1" s="2042"/>
      <c r="RGS1" s="2042" t="s">
        <v>822</v>
      </c>
      <c r="RGT1" s="2042"/>
      <c r="RGU1" s="2042"/>
      <c r="RGV1" s="2042"/>
      <c r="RGW1" s="2042"/>
      <c r="RGX1" s="2042"/>
      <c r="RGY1" s="2042"/>
      <c r="RGZ1" s="2042"/>
      <c r="RHA1" s="2042"/>
      <c r="RHB1" s="2042"/>
      <c r="RHC1" s="2042"/>
      <c r="RHD1" s="2042"/>
      <c r="RHE1" s="2042"/>
      <c r="RHF1" s="2042"/>
      <c r="RHG1" s="2042"/>
      <c r="RHH1" s="2042"/>
      <c r="RHI1" s="2042" t="s">
        <v>822</v>
      </c>
      <c r="RHJ1" s="2042"/>
      <c r="RHK1" s="2042"/>
      <c r="RHL1" s="2042"/>
      <c r="RHM1" s="2042"/>
      <c r="RHN1" s="2042"/>
      <c r="RHO1" s="2042"/>
      <c r="RHP1" s="2042"/>
      <c r="RHQ1" s="2042"/>
      <c r="RHR1" s="2042"/>
      <c r="RHS1" s="2042"/>
      <c r="RHT1" s="2042"/>
      <c r="RHU1" s="2042"/>
      <c r="RHV1" s="2042"/>
      <c r="RHW1" s="2042"/>
      <c r="RHX1" s="2042"/>
      <c r="RHY1" s="2042" t="s">
        <v>822</v>
      </c>
      <c r="RHZ1" s="2042"/>
      <c r="RIA1" s="2042"/>
      <c r="RIB1" s="2042"/>
      <c r="RIC1" s="2042"/>
      <c r="RID1" s="2042"/>
      <c r="RIE1" s="2042"/>
      <c r="RIF1" s="2042"/>
      <c r="RIG1" s="2042"/>
      <c r="RIH1" s="2042"/>
      <c r="RII1" s="2042"/>
      <c r="RIJ1" s="2042"/>
      <c r="RIK1" s="2042"/>
      <c r="RIL1" s="2042"/>
      <c r="RIM1" s="2042"/>
      <c r="RIN1" s="2042"/>
      <c r="RIO1" s="2042" t="s">
        <v>822</v>
      </c>
      <c r="RIP1" s="2042"/>
      <c r="RIQ1" s="2042"/>
      <c r="RIR1" s="2042"/>
      <c r="RIS1" s="2042"/>
      <c r="RIT1" s="2042"/>
      <c r="RIU1" s="2042"/>
      <c r="RIV1" s="2042"/>
      <c r="RIW1" s="2042"/>
      <c r="RIX1" s="2042"/>
      <c r="RIY1" s="2042"/>
      <c r="RIZ1" s="2042"/>
      <c r="RJA1" s="2042"/>
      <c r="RJB1" s="2042"/>
      <c r="RJC1" s="2042"/>
      <c r="RJD1" s="2042"/>
      <c r="RJE1" s="2042" t="s">
        <v>822</v>
      </c>
      <c r="RJF1" s="2042"/>
      <c r="RJG1" s="2042"/>
      <c r="RJH1" s="2042"/>
      <c r="RJI1" s="2042"/>
      <c r="RJJ1" s="2042"/>
      <c r="RJK1" s="2042"/>
      <c r="RJL1" s="2042"/>
      <c r="RJM1" s="2042"/>
      <c r="RJN1" s="2042"/>
      <c r="RJO1" s="2042"/>
      <c r="RJP1" s="2042"/>
      <c r="RJQ1" s="2042"/>
      <c r="RJR1" s="2042"/>
      <c r="RJS1" s="2042"/>
      <c r="RJT1" s="2042"/>
      <c r="RJU1" s="2042" t="s">
        <v>822</v>
      </c>
      <c r="RJV1" s="2042"/>
      <c r="RJW1" s="2042"/>
      <c r="RJX1" s="2042"/>
      <c r="RJY1" s="2042"/>
      <c r="RJZ1" s="2042"/>
      <c r="RKA1" s="2042"/>
      <c r="RKB1" s="2042"/>
      <c r="RKC1" s="2042"/>
      <c r="RKD1" s="2042"/>
      <c r="RKE1" s="2042"/>
      <c r="RKF1" s="2042"/>
      <c r="RKG1" s="2042"/>
      <c r="RKH1" s="2042"/>
      <c r="RKI1" s="2042"/>
      <c r="RKJ1" s="2042"/>
      <c r="RKK1" s="2042" t="s">
        <v>822</v>
      </c>
      <c r="RKL1" s="2042"/>
      <c r="RKM1" s="2042"/>
      <c r="RKN1" s="2042"/>
      <c r="RKO1" s="2042"/>
      <c r="RKP1" s="2042"/>
      <c r="RKQ1" s="2042"/>
      <c r="RKR1" s="2042"/>
      <c r="RKS1" s="2042"/>
      <c r="RKT1" s="2042"/>
      <c r="RKU1" s="2042"/>
      <c r="RKV1" s="2042"/>
      <c r="RKW1" s="2042"/>
      <c r="RKX1" s="2042"/>
      <c r="RKY1" s="2042"/>
      <c r="RKZ1" s="2042"/>
      <c r="RLA1" s="2042" t="s">
        <v>822</v>
      </c>
      <c r="RLB1" s="2042"/>
      <c r="RLC1" s="2042"/>
      <c r="RLD1" s="2042"/>
      <c r="RLE1" s="2042"/>
      <c r="RLF1" s="2042"/>
      <c r="RLG1" s="2042"/>
      <c r="RLH1" s="2042"/>
      <c r="RLI1" s="2042"/>
      <c r="RLJ1" s="2042"/>
      <c r="RLK1" s="2042"/>
      <c r="RLL1" s="2042"/>
      <c r="RLM1" s="2042"/>
      <c r="RLN1" s="2042"/>
      <c r="RLO1" s="2042"/>
      <c r="RLP1" s="2042"/>
      <c r="RLQ1" s="2042" t="s">
        <v>822</v>
      </c>
      <c r="RLR1" s="2042"/>
      <c r="RLS1" s="2042"/>
      <c r="RLT1" s="2042"/>
      <c r="RLU1" s="2042"/>
      <c r="RLV1" s="2042"/>
      <c r="RLW1" s="2042"/>
      <c r="RLX1" s="2042"/>
      <c r="RLY1" s="2042"/>
      <c r="RLZ1" s="2042"/>
      <c r="RMA1" s="2042"/>
      <c r="RMB1" s="2042"/>
      <c r="RMC1" s="2042"/>
      <c r="RMD1" s="2042"/>
      <c r="RME1" s="2042"/>
      <c r="RMF1" s="2042"/>
      <c r="RMG1" s="2042" t="s">
        <v>822</v>
      </c>
      <c r="RMH1" s="2042"/>
      <c r="RMI1" s="2042"/>
      <c r="RMJ1" s="2042"/>
      <c r="RMK1" s="2042"/>
      <c r="RML1" s="2042"/>
      <c r="RMM1" s="2042"/>
      <c r="RMN1" s="2042"/>
      <c r="RMO1" s="2042"/>
      <c r="RMP1" s="2042"/>
      <c r="RMQ1" s="2042"/>
      <c r="RMR1" s="2042"/>
      <c r="RMS1" s="2042"/>
      <c r="RMT1" s="2042"/>
      <c r="RMU1" s="2042"/>
      <c r="RMV1" s="2042"/>
      <c r="RMW1" s="2042" t="s">
        <v>822</v>
      </c>
      <c r="RMX1" s="2042"/>
      <c r="RMY1" s="2042"/>
      <c r="RMZ1" s="2042"/>
      <c r="RNA1" s="2042"/>
      <c r="RNB1" s="2042"/>
      <c r="RNC1" s="2042"/>
      <c r="RND1" s="2042"/>
      <c r="RNE1" s="2042"/>
      <c r="RNF1" s="2042"/>
      <c r="RNG1" s="2042"/>
      <c r="RNH1" s="2042"/>
      <c r="RNI1" s="2042"/>
      <c r="RNJ1" s="2042"/>
      <c r="RNK1" s="2042"/>
      <c r="RNL1" s="2042"/>
      <c r="RNM1" s="2042" t="s">
        <v>822</v>
      </c>
      <c r="RNN1" s="2042"/>
      <c r="RNO1" s="2042"/>
      <c r="RNP1" s="2042"/>
      <c r="RNQ1" s="2042"/>
      <c r="RNR1" s="2042"/>
      <c r="RNS1" s="2042"/>
      <c r="RNT1" s="2042"/>
      <c r="RNU1" s="2042"/>
      <c r="RNV1" s="2042"/>
      <c r="RNW1" s="2042"/>
      <c r="RNX1" s="2042"/>
      <c r="RNY1" s="2042"/>
      <c r="RNZ1" s="2042"/>
      <c r="ROA1" s="2042"/>
      <c r="ROB1" s="2042"/>
      <c r="ROC1" s="2042" t="s">
        <v>822</v>
      </c>
      <c r="ROD1" s="2042"/>
      <c r="ROE1" s="2042"/>
      <c r="ROF1" s="2042"/>
      <c r="ROG1" s="2042"/>
      <c r="ROH1" s="2042"/>
      <c r="ROI1" s="2042"/>
      <c r="ROJ1" s="2042"/>
      <c r="ROK1" s="2042"/>
      <c r="ROL1" s="2042"/>
      <c r="ROM1" s="2042"/>
      <c r="RON1" s="2042"/>
      <c r="ROO1" s="2042"/>
      <c r="ROP1" s="2042"/>
      <c r="ROQ1" s="2042"/>
      <c r="ROR1" s="2042"/>
      <c r="ROS1" s="2042" t="s">
        <v>822</v>
      </c>
      <c r="ROT1" s="2042"/>
      <c r="ROU1" s="2042"/>
      <c r="ROV1" s="2042"/>
      <c r="ROW1" s="2042"/>
      <c r="ROX1" s="2042"/>
      <c r="ROY1" s="2042"/>
      <c r="ROZ1" s="2042"/>
      <c r="RPA1" s="2042"/>
      <c r="RPB1" s="2042"/>
      <c r="RPC1" s="2042"/>
      <c r="RPD1" s="2042"/>
      <c r="RPE1" s="2042"/>
      <c r="RPF1" s="2042"/>
      <c r="RPG1" s="2042"/>
      <c r="RPH1" s="2042"/>
      <c r="RPI1" s="2042" t="s">
        <v>822</v>
      </c>
      <c r="RPJ1" s="2042"/>
      <c r="RPK1" s="2042"/>
      <c r="RPL1" s="2042"/>
      <c r="RPM1" s="2042"/>
      <c r="RPN1" s="2042"/>
      <c r="RPO1" s="2042"/>
      <c r="RPP1" s="2042"/>
      <c r="RPQ1" s="2042"/>
      <c r="RPR1" s="2042"/>
      <c r="RPS1" s="2042"/>
      <c r="RPT1" s="2042"/>
      <c r="RPU1" s="2042"/>
      <c r="RPV1" s="2042"/>
      <c r="RPW1" s="2042"/>
      <c r="RPX1" s="2042"/>
      <c r="RPY1" s="2042" t="s">
        <v>822</v>
      </c>
      <c r="RPZ1" s="2042"/>
      <c r="RQA1" s="2042"/>
      <c r="RQB1" s="2042"/>
      <c r="RQC1" s="2042"/>
      <c r="RQD1" s="2042"/>
      <c r="RQE1" s="2042"/>
      <c r="RQF1" s="2042"/>
      <c r="RQG1" s="2042"/>
      <c r="RQH1" s="2042"/>
      <c r="RQI1" s="2042"/>
      <c r="RQJ1" s="2042"/>
      <c r="RQK1" s="2042"/>
      <c r="RQL1" s="2042"/>
      <c r="RQM1" s="2042"/>
      <c r="RQN1" s="2042"/>
      <c r="RQO1" s="2042" t="s">
        <v>822</v>
      </c>
      <c r="RQP1" s="2042"/>
      <c r="RQQ1" s="2042"/>
      <c r="RQR1" s="2042"/>
      <c r="RQS1" s="2042"/>
      <c r="RQT1" s="2042"/>
      <c r="RQU1" s="2042"/>
      <c r="RQV1" s="2042"/>
      <c r="RQW1" s="2042"/>
      <c r="RQX1" s="2042"/>
      <c r="RQY1" s="2042"/>
      <c r="RQZ1" s="2042"/>
      <c r="RRA1" s="2042"/>
      <c r="RRB1" s="2042"/>
      <c r="RRC1" s="2042"/>
      <c r="RRD1" s="2042"/>
      <c r="RRE1" s="2042" t="s">
        <v>822</v>
      </c>
      <c r="RRF1" s="2042"/>
      <c r="RRG1" s="2042"/>
      <c r="RRH1" s="2042"/>
      <c r="RRI1" s="2042"/>
      <c r="RRJ1" s="2042"/>
      <c r="RRK1" s="2042"/>
      <c r="RRL1" s="2042"/>
      <c r="RRM1" s="2042"/>
      <c r="RRN1" s="2042"/>
      <c r="RRO1" s="2042"/>
      <c r="RRP1" s="2042"/>
      <c r="RRQ1" s="2042"/>
      <c r="RRR1" s="2042"/>
      <c r="RRS1" s="2042"/>
      <c r="RRT1" s="2042"/>
      <c r="RRU1" s="2042" t="s">
        <v>822</v>
      </c>
      <c r="RRV1" s="2042"/>
      <c r="RRW1" s="2042"/>
      <c r="RRX1" s="2042"/>
      <c r="RRY1" s="2042"/>
      <c r="RRZ1" s="2042"/>
      <c r="RSA1" s="2042"/>
      <c r="RSB1" s="2042"/>
      <c r="RSC1" s="2042"/>
      <c r="RSD1" s="2042"/>
      <c r="RSE1" s="2042"/>
      <c r="RSF1" s="2042"/>
      <c r="RSG1" s="2042"/>
      <c r="RSH1" s="2042"/>
      <c r="RSI1" s="2042"/>
      <c r="RSJ1" s="2042"/>
      <c r="RSK1" s="2042" t="s">
        <v>822</v>
      </c>
      <c r="RSL1" s="2042"/>
      <c r="RSM1" s="2042"/>
      <c r="RSN1" s="2042"/>
      <c r="RSO1" s="2042"/>
      <c r="RSP1" s="2042"/>
      <c r="RSQ1" s="2042"/>
      <c r="RSR1" s="2042"/>
      <c r="RSS1" s="2042"/>
      <c r="RST1" s="2042"/>
      <c r="RSU1" s="2042"/>
      <c r="RSV1" s="2042"/>
      <c r="RSW1" s="2042"/>
      <c r="RSX1" s="2042"/>
      <c r="RSY1" s="2042"/>
      <c r="RSZ1" s="2042"/>
      <c r="RTA1" s="2042" t="s">
        <v>822</v>
      </c>
      <c r="RTB1" s="2042"/>
      <c r="RTC1" s="2042"/>
      <c r="RTD1" s="2042"/>
      <c r="RTE1" s="2042"/>
      <c r="RTF1" s="2042"/>
      <c r="RTG1" s="2042"/>
      <c r="RTH1" s="2042"/>
      <c r="RTI1" s="2042"/>
      <c r="RTJ1" s="2042"/>
      <c r="RTK1" s="2042"/>
      <c r="RTL1" s="2042"/>
      <c r="RTM1" s="2042"/>
      <c r="RTN1" s="2042"/>
      <c r="RTO1" s="2042"/>
      <c r="RTP1" s="2042"/>
      <c r="RTQ1" s="2042" t="s">
        <v>822</v>
      </c>
      <c r="RTR1" s="2042"/>
      <c r="RTS1" s="2042"/>
      <c r="RTT1" s="2042"/>
      <c r="RTU1" s="2042"/>
      <c r="RTV1" s="2042"/>
      <c r="RTW1" s="2042"/>
      <c r="RTX1" s="2042"/>
      <c r="RTY1" s="2042"/>
      <c r="RTZ1" s="2042"/>
      <c r="RUA1" s="2042"/>
      <c r="RUB1" s="2042"/>
      <c r="RUC1" s="2042"/>
      <c r="RUD1" s="2042"/>
      <c r="RUE1" s="2042"/>
      <c r="RUF1" s="2042"/>
      <c r="RUG1" s="2042" t="s">
        <v>822</v>
      </c>
      <c r="RUH1" s="2042"/>
      <c r="RUI1" s="2042"/>
      <c r="RUJ1" s="2042"/>
      <c r="RUK1" s="2042"/>
      <c r="RUL1" s="2042"/>
      <c r="RUM1" s="2042"/>
      <c r="RUN1" s="2042"/>
      <c r="RUO1" s="2042"/>
      <c r="RUP1" s="2042"/>
      <c r="RUQ1" s="2042"/>
      <c r="RUR1" s="2042"/>
      <c r="RUS1" s="2042"/>
      <c r="RUT1" s="2042"/>
      <c r="RUU1" s="2042"/>
      <c r="RUV1" s="2042"/>
      <c r="RUW1" s="2042" t="s">
        <v>822</v>
      </c>
      <c r="RUX1" s="2042"/>
      <c r="RUY1" s="2042"/>
      <c r="RUZ1" s="2042"/>
      <c r="RVA1" s="2042"/>
      <c r="RVB1" s="2042"/>
      <c r="RVC1" s="2042"/>
      <c r="RVD1" s="2042"/>
      <c r="RVE1" s="2042"/>
      <c r="RVF1" s="2042"/>
      <c r="RVG1" s="2042"/>
      <c r="RVH1" s="2042"/>
      <c r="RVI1" s="2042"/>
      <c r="RVJ1" s="2042"/>
      <c r="RVK1" s="2042"/>
      <c r="RVL1" s="2042"/>
      <c r="RVM1" s="2042" t="s">
        <v>822</v>
      </c>
      <c r="RVN1" s="2042"/>
      <c r="RVO1" s="2042"/>
      <c r="RVP1" s="2042"/>
      <c r="RVQ1" s="2042"/>
      <c r="RVR1" s="2042"/>
      <c r="RVS1" s="2042"/>
      <c r="RVT1" s="2042"/>
      <c r="RVU1" s="2042"/>
      <c r="RVV1" s="2042"/>
      <c r="RVW1" s="2042"/>
      <c r="RVX1" s="2042"/>
      <c r="RVY1" s="2042"/>
      <c r="RVZ1" s="2042"/>
      <c r="RWA1" s="2042"/>
      <c r="RWB1" s="2042"/>
      <c r="RWC1" s="2042" t="s">
        <v>822</v>
      </c>
      <c r="RWD1" s="2042"/>
      <c r="RWE1" s="2042"/>
      <c r="RWF1" s="2042"/>
      <c r="RWG1" s="2042"/>
      <c r="RWH1" s="2042"/>
      <c r="RWI1" s="2042"/>
      <c r="RWJ1" s="2042"/>
      <c r="RWK1" s="2042"/>
      <c r="RWL1" s="2042"/>
      <c r="RWM1" s="2042"/>
      <c r="RWN1" s="2042"/>
      <c r="RWO1" s="2042"/>
      <c r="RWP1" s="2042"/>
      <c r="RWQ1" s="2042"/>
      <c r="RWR1" s="2042"/>
      <c r="RWS1" s="2042" t="s">
        <v>822</v>
      </c>
      <c r="RWT1" s="2042"/>
      <c r="RWU1" s="2042"/>
      <c r="RWV1" s="2042"/>
      <c r="RWW1" s="2042"/>
      <c r="RWX1" s="2042"/>
      <c r="RWY1" s="2042"/>
      <c r="RWZ1" s="2042"/>
      <c r="RXA1" s="2042"/>
      <c r="RXB1" s="2042"/>
      <c r="RXC1" s="2042"/>
      <c r="RXD1" s="2042"/>
      <c r="RXE1" s="2042"/>
      <c r="RXF1" s="2042"/>
      <c r="RXG1" s="2042"/>
      <c r="RXH1" s="2042"/>
      <c r="RXI1" s="2042" t="s">
        <v>822</v>
      </c>
      <c r="RXJ1" s="2042"/>
      <c r="RXK1" s="2042"/>
      <c r="RXL1" s="2042"/>
      <c r="RXM1" s="2042"/>
      <c r="RXN1" s="2042"/>
      <c r="RXO1" s="2042"/>
      <c r="RXP1" s="2042"/>
      <c r="RXQ1" s="2042"/>
      <c r="RXR1" s="2042"/>
      <c r="RXS1" s="2042"/>
      <c r="RXT1" s="2042"/>
      <c r="RXU1" s="2042"/>
      <c r="RXV1" s="2042"/>
      <c r="RXW1" s="2042"/>
      <c r="RXX1" s="2042"/>
      <c r="RXY1" s="2042" t="s">
        <v>822</v>
      </c>
      <c r="RXZ1" s="2042"/>
      <c r="RYA1" s="2042"/>
      <c r="RYB1" s="2042"/>
      <c r="RYC1" s="2042"/>
      <c r="RYD1" s="2042"/>
      <c r="RYE1" s="2042"/>
      <c r="RYF1" s="2042"/>
      <c r="RYG1" s="2042"/>
      <c r="RYH1" s="2042"/>
      <c r="RYI1" s="2042"/>
      <c r="RYJ1" s="2042"/>
      <c r="RYK1" s="2042"/>
      <c r="RYL1" s="2042"/>
      <c r="RYM1" s="2042"/>
      <c r="RYN1" s="2042"/>
      <c r="RYO1" s="2042" t="s">
        <v>822</v>
      </c>
      <c r="RYP1" s="2042"/>
      <c r="RYQ1" s="2042"/>
      <c r="RYR1" s="2042"/>
      <c r="RYS1" s="2042"/>
      <c r="RYT1" s="2042"/>
      <c r="RYU1" s="2042"/>
      <c r="RYV1" s="2042"/>
      <c r="RYW1" s="2042"/>
      <c r="RYX1" s="2042"/>
      <c r="RYY1" s="2042"/>
      <c r="RYZ1" s="2042"/>
      <c r="RZA1" s="2042"/>
      <c r="RZB1" s="2042"/>
      <c r="RZC1" s="2042"/>
      <c r="RZD1" s="2042"/>
      <c r="RZE1" s="2042" t="s">
        <v>822</v>
      </c>
      <c r="RZF1" s="2042"/>
      <c r="RZG1" s="2042"/>
      <c r="RZH1" s="2042"/>
      <c r="RZI1" s="2042"/>
      <c r="RZJ1" s="2042"/>
      <c r="RZK1" s="2042"/>
      <c r="RZL1" s="2042"/>
      <c r="RZM1" s="2042"/>
      <c r="RZN1" s="2042"/>
      <c r="RZO1" s="2042"/>
      <c r="RZP1" s="2042"/>
      <c r="RZQ1" s="2042"/>
      <c r="RZR1" s="2042"/>
      <c r="RZS1" s="2042"/>
      <c r="RZT1" s="2042"/>
      <c r="RZU1" s="2042" t="s">
        <v>822</v>
      </c>
      <c r="RZV1" s="2042"/>
      <c r="RZW1" s="2042"/>
      <c r="RZX1" s="2042"/>
      <c r="RZY1" s="2042"/>
      <c r="RZZ1" s="2042"/>
      <c r="SAA1" s="2042"/>
      <c r="SAB1" s="2042"/>
      <c r="SAC1" s="2042"/>
      <c r="SAD1" s="2042"/>
      <c r="SAE1" s="2042"/>
      <c r="SAF1" s="2042"/>
      <c r="SAG1" s="2042"/>
      <c r="SAH1" s="2042"/>
      <c r="SAI1" s="2042"/>
      <c r="SAJ1" s="2042"/>
      <c r="SAK1" s="2042" t="s">
        <v>822</v>
      </c>
      <c r="SAL1" s="2042"/>
      <c r="SAM1" s="2042"/>
      <c r="SAN1" s="2042"/>
      <c r="SAO1" s="2042"/>
      <c r="SAP1" s="2042"/>
      <c r="SAQ1" s="2042"/>
      <c r="SAR1" s="2042"/>
      <c r="SAS1" s="2042"/>
      <c r="SAT1" s="2042"/>
      <c r="SAU1" s="2042"/>
      <c r="SAV1" s="2042"/>
      <c r="SAW1" s="2042"/>
      <c r="SAX1" s="2042"/>
      <c r="SAY1" s="2042"/>
      <c r="SAZ1" s="2042"/>
      <c r="SBA1" s="2042" t="s">
        <v>822</v>
      </c>
      <c r="SBB1" s="2042"/>
      <c r="SBC1" s="2042"/>
      <c r="SBD1" s="2042"/>
      <c r="SBE1" s="2042"/>
      <c r="SBF1" s="2042"/>
      <c r="SBG1" s="2042"/>
      <c r="SBH1" s="2042"/>
      <c r="SBI1" s="2042"/>
      <c r="SBJ1" s="2042"/>
      <c r="SBK1" s="2042"/>
      <c r="SBL1" s="2042"/>
      <c r="SBM1" s="2042"/>
      <c r="SBN1" s="2042"/>
      <c r="SBO1" s="2042"/>
      <c r="SBP1" s="2042"/>
      <c r="SBQ1" s="2042" t="s">
        <v>822</v>
      </c>
      <c r="SBR1" s="2042"/>
      <c r="SBS1" s="2042"/>
      <c r="SBT1" s="2042"/>
      <c r="SBU1" s="2042"/>
      <c r="SBV1" s="2042"/>
      <c r="SBW1" s="2042"/>
      <c r="SBX1" s="2042"/>
      <c r="SBY1" s="2042"/>
      <c r="SBZ1" s="2042"/>
      <c r="SCA1" s="2042"/>
      <c r="SCB1" s="2042"/>
      <c r="SCC1" s="2042"/>
      <c r="SCD1" s="2042"/>
      <c r="SCE1" s="2042"/>
      <c r="SCF1" s="2042"/>
      <c r="SCG1" s="2042" t="s">
        <v>822</v>
      </c>
      <c r="SCH1" s="2042"/>
      <c r="SCI1" s="2042"/>
      <c r="SCJ1" s="2042"/>
      <c r="SCK1" s="2042"/>
      <c r="SCL1" s="2042"/>
      <c r="SCM1" s="2042"/>
      <c r="SCN1" s="2042"/>
      <c r="SCO1" s="2042"/>
      <c r="SCP1" s="2042"/>
      <c r="SCQ1" s="2042"/>
      <c r="SCR1" s="2042"/>
      <c r="SCS1" s="2042"/>
      <c r="SCT1" s="2042"/>
      <c r="SCU1" s="2042"/>
      <c r="SCV1" s="2042"/>
      <c r="SCW1" s="2042" t="s">
        <v>822</v>
      </c>
      <c r="SCX1" s="2042"/>
      <c r="SCY1" s="2042"/>
      <c r="SCZ1" s="2042"/>
      <c r="SDA1" s="2042"/>
      <c r="SDB1" s="2042"/>
      <c r="SDC1" s="2042"/>
      <c r="SDD1" s="2042"/>
      <c r="SDE1" s="2042"/>
      <c r="SDF1" s="2042"/>
      <c r="SDG1" s="2042"/>
      <c r="SDH1" s="2042"/>
      <c r="SDI1" s="2042"/>
      <c r="SDJ1" s="2042"/>
      <c r="SDK1" s="2042"/>
      <c r="SDL1" s="2042"/>
      <c r="SDM1" s="2042" t="s">
        <v>822</v>
      </c>
      <c r="SDN1" s="2042"/>
      <c r="SDO1" s="2042"/>
      <c r="SDP1" s="2042"/>
      <c r="SDQ1" s="2042"/>
      <c r="SDR1" s="2042"/>
      <c r="SDS1" s="2042"/>
      <c r="SDT1" s="2042"/>
      <c r="SDU1" s="2042"/>
      <c r="SDV1" s="2042"/>
      <c r="SDW1" s="2042"/>
      <c r="SDX1" s="2042"/>
      <c r="SDY1" s="2042"/>
      <c r="SDZ1" s="2042"/>
      <c r="SEA1" s="2042"/>
      <c r="SEB1" s="2042"/>
      <c r="SEC1" s="2042" t="s">
        <v>822</v>
      </c>
      <c r="SED1" s="2042"/>
      <c r="SEE1" s="2042"/>
      <c r="SEF1" s="2042"/>
      <c r="SEG1" s="2042"/>
      <c r="SEH1" s="2042"/>
      <c r="SEI1" s="2042"/>
      <c r="SEJ1" s="2042"/>
      <c r="SEK1" s="2042"/>
      <c r="SEL1" s="2042"/>
      <c r="SEM1" s="2042"/>
      <c r="SEN1" s="2042"/>
      <c r="SEO1" s="2042"/>
      <c r="SEP1" s="2042"/>
      <c r="SEQ1" s="2042"/>
      <c r="SER1" s="2042"/>
      <c r="SES1" s="2042" t="s">
        <v>822</v>
      </c>
      <c r="SET1" s="2042"/>
      <c r="SEU1" s="2042"/>
      <c r="SEV1" s="2042"/>
      <c r="SEW1" s="2042"/>
      <c r="SEX1" s="2042"/>
      <c r="SEY1" s="2042"/>
      <c r="SEZ1" s="2042"/>
      <c r="SFA1" s="2042"/>
      <c r="SFB1" s="2042"/>
      <c r="SFC1" s="2042"/>
      <c r="SFD1" s="2042"/>
      <c r="SFE1" s="2042"/>
      <c r="SFF1" s="2042"/>
      <c r="SFG1" s="2042"/>
      <c r="SFH1" s="2042"/>
      <c r="SFI1" s="2042" t="s">
        <v>822</v>
      </c>
      <c r="SFJ1" s="2042"/>
      <c r="SFK1" s="2042"/>
      <c r="SFL1" s="2042"/>
      <c r="SFM1" s="2042"/>
      <c r="SFN1" s="2042"/>
      <c r="SFO1" s="2042"/>
      <c r="SFP1" s="2042"/>
      <c r="SFQ1" s="2042"/>
      <c r="SFR1" s="2042"/>
      <c r="SFS1" s="2042"/>
      <c r="SFT1" s="2042"/>
      <c r="SFU1" s="2042"/>
      <c r="SFV1" s="2042"/>
      <c r="SFW1" s="2042"/>
      <c r="SFX1" s="2042"/>
      <c r="SFY1" s="2042" t="s">
        <v>822</v>
      </c>
      <c r="SFZ1" s="2042"/>
      <c r="SGA1" s="2042"/>
      <c r="SGB1" s="2042"/>
      <c r="SGC1" s="2042"/>
      <c r="SGD1" s="2042"/>
      <c r="SGE1" s="2042"/>
      <c r="SGF1" s="2042"/>
      <c r="SGG1" s="2042"/>
      <c r="SGH1" s="2042"/>
      <c r="SGI1" s="2042"/>
      <c r="SGJ1" s="2042"/>
      <c r="SGK1" s="2042"/>
      <c r="SGL1" s="2042"/>
      <c r="SGM1" s="2042"/>
      <c r="SGN1" s="2042"/>
      <c r="SGO1" s="2042" t="s">
        <v>822</v>
      </c>
      <c r="SGP1" s="2042"/>
      <c r="SGQ1" s="2042"/>
      <c r="SGR1" s="2042"/>
      <c r="SGS1" s="2042"/>
      <c r="SGT1" s="2042"/>
      <c r="SGU1" s="2042"/>
      <c r="SGV1" s="2042"/>
      <c r="SGW1" s="2042"/>
      <c r="SGX1" s="2042"/>
      <c r="SGY1" s="2042"/>
      <c r="SGZ1" s="2042"/>
      <c r="SHA1" s="2042"/>
      <c r="SHB1" s="2042"/>
      <c r="SHC1" s="2042"/>
      <c r="SHD1" s="2042"/>
      <c r="SHE1" s="2042" t="s">
        <v>822</v>
      </c>
      <c r="SHF1" s="2042"/>
      <c r="SHG1" s="2042"/>
      <c r="SHH1" s="2042"/>
      <c r="SHI1" s="2042"/>
      <c r="SHJ1" s="2042"/>
      <c r="SHK1" s="2042"/>
      <c r="SHL1" s="2042"/>
      <c r="SHM1" s="2042"/>
      <c r="SHN1" s="2042"/>
      <c r="SHO1" s="2042"/>
      <c r="SHP1" s="2042"/>
      <c r="SHQ1" s="2042"/>
      <c r="SHR1" s="2042"/>
      <c r="SHS1" s="2042"/>
      <c r="SHT1" s="2042"/>
      <c r="SHU1" s="2042" t="s">
        <v>822</v>
      </c>
      <c r="SHV1" s="2042"/>
      <c r="SHW1" s="2042"/>
      <c r="SHX1" s="2042"/>
      <c r="SHY1" s="2042"/>
      <c r="SHZ1" s="2042"/>
      <c r="SIA1" s="2042"/>
      <c r="SIB1" s="2042"/>
      <c r="SIC1" s="2042"/>
      <c r="SID1" s="2042"/>
      <c r="SIE1" s="2042"/>
      <c r="SIF1" s="2042"/>
      <c r="SIG1" s="2042"/>
      <c r="SIH1" s="2042"/>
      <c r="SII1" s="2042"/>
      <c r="SIJ1" s="2042"/>
      <c r="SIK1" s="2042" t="s">
        <v>822</v>
      </c>
      <c r="SIL1" s="2042"/>
      <c r="SIM1" s="2042"/>
      <c r="SIN1" s="2042"/>
      <c r="SIO1" s="2042"/>
      <c r="SIP1" s="2042"/>
      <c r="SIQ1" s="2042"/>
      <c r="SIR1" s="2042"/>
      <c r="SIS1" s="2042"/>
      <c r="SIT1" s="2042"/>
      <c r="SIU1" s="2042"/>
      <c r="SIV1" s="2042"/>
      <c r="SIW1" s="2042"/>
      <c r="SIX1" s="2042"/>
      <c r="SIY1" s="2042"/>
      <c r="SIZ1" s="2042"/>
      <c r="SJA1" s="2042" t="s">
        <v>822</v>
      </c>
      <c r="SJB1" s="2042"/>
      <c r="SJC1" s="2042"/>
      <c r="SJD1" s="2042"/>
      <c r="SJE1" s="2042"/>
      <c r="SJF1" s="2042"/>
      <c r="SJG1" s="2042"/>
      <c r="SJH1" s="2042"/>
      <c r="SJI1" s="2042"/>
      <c r="SJJ1" s="2042"/>
      <c r="SJK1" s="2042"/>
      <c r="SJL1" s="2042"/>
      <c r="SJM1" s="2042"/>
      <c r="SJN1" s="2042"/>
      <c r="SJO1" s="2042"/>
      <c r="SJP1" s="2042"/>
      <c r="SJQ1" s="2042" t="s">
        <v>822</v>
      </c>
      <c r="SJR1" s="2042"/>
      <c r="SJS1" s="2042"/>
      <c r="SJT1" s="2042"/>
      <c r="SJU1" s="2042"/>
      <c r="SJV1" s="2042"/>
      <c r="SJW1" s="2042"/>
      <c r="SJX1" s="2042"/>
      <c r="SJY1" s="2042"/>
      <c r="SJZ1" s="2042"/>
      <c r="SKA1" s="2042"/>
      <c r="SKB1" s="2042"/>
      <c r="SKC1" s="2042"/>
      <c r="SKD1" s="2042"/>
      <c r="SKE1" s="2042"/>
      <c r="SKF1" s="2042"/>
      <c r="SKG1" s="2042" t="s">
        <v>822</v>
      </c>
      <c r="SKH1" s="2042"/>
      <c r="SKI1" s="2042"/>
      <c r="SKJ1" s="2042"/>
      <c r="SKK1" s="2042"/>
      <c r="SKL1" s="2042"/>
      <c r="SKM1" s="2042"/>
      <c r="SKN1" s="2042"/>
      <c r="SKO1" s="2042"/>
      <c r="SKP1" s="2042"/>
      <c r="SKQ1" s="2042"/>
      <c r="SKR1" s="2042"/>
      <c r="SKS1" s="2042"/>
      <c r="SKT1" s="2042"/>
      <c r="SKU1" s="2042"/>
      <c r="SKV1" s="2042"/>
      <c r="SKW1" s="2042" t="s">
        <v>822</v>
      </c>
      <c r="SKX1" s="2042"/>
      <c r="SKY1" s="2042"/>
      <c r="SKZ1" s="2042"/>
      <c r="SLA1" s="2042"/>
      <c r="SLB1" s="2042"/>
      <c r="SLC1" s="2042"/>
      <c r="SLD1" s="2042"/>
      <c r="SLE1" s="2042"/>
      <c r="SLF1" s="2042"/>
      <c r="SLG1" s="2042"/>
      <c r="SLH1" s="2042"/>
      <c r="SLI1" s="2042"/>
      <c r="SLJ1" s="2042"/>
      <c r="SLK1" s="2042"/>
      <c r="SLL1" s="2042"/>
      <c r="SLM1" s="2042" t="s">
        <v>822</v>
      </c>
      <c r="SLN1" s="2042"/>
      <c r="SLO1" s="2042"/>
      <c r="SLP1" s="2042"/>
      <c r="SLQ1" s="2042"/>
      <c r="SLR1" s="2042"/>
      <c r="SLS1" s="2042"/>
      <c r="SLT1" s="2042"/>
      <c r="SLU1" s="2042"/>
      <c r="SLV1" s="2042"/>
      <c r="SLW1" s="2042"/>
      <c r="SLX1" s="2042"/>
      <c r="SLY1" s="2042"/>
      <c r="SLZ1" s="2042"/>
      <c r="SMA1" s="2042"/>
      <c r="SMB1" s="2042"/>
      <c r="SMC1" s="2042" t="s">
        <v>822</v>
      </c>
      <c r="SMD1" s="2042"/>
      <c r="SME1" s="2042"/>
      <c r="SMF1" s="2042"/>
      <c r="SMG1" s="2042"/>
      <c r="SMH1" s="2042"/>
      <c r="SMI1" s="2042"/>
      <c r="SMJ1" s="2042"/>
      <c r="SMK1" s="2042"/>
      <c r="SML1" s="2042"/>
      <c r="SMM1" s="2042"/>
      <c r="SMN1" s="2042"/>
      <c r="SMO1" s="2042"/>
      <c r="SMP1" s="2042"/>
      <c r="SMQ1" s="2042"/>
      <c r="SMR1" s="2042"/>
      <c r="SMS1" s="2042" t="s">
        <v>822</v>
      </c>
      <c r="SMT1" s="2042"/>
      <c r="SMU1" s="2042"/>
      <c r="SMV1" s="2042"/>
      <c r="SMW1" s="2042"/>
      <c r="SMX1" s="2042"/>
      <c r="SMY1" s="2042"/>
      <c r="SMZ1" s="2042"/>
      <c r="SNA1" s="2042"/>
      <c r="SNB1" s="2042"/>
      <c r="SNC1" s="2042"/>
      <c r="SND1" s="2042"/>
      <c r="SNE1" s="2042"/>
      <c r="SNF1" s="2042"/>
      <c r="SNG1" s="2042"/>
      <c r="SNH1" s="2042"/>
      <c r="SNI1" s="2042" t="s">
        <v>822</v>
      </c>
      <c r="SNJ1" s="2042"/>
      <c r="SNK1" s="2042"/>
      <c r="SNL1" s="2042"/>
      <c r="SNM1" s="2042"/>
      <c r="SNN1" s="2042"/>
      <c r="SNO1" s="2042"/>
      <c r="SNP1" s="2042"/>
      <c r="SNQ1" s="2042"/>
      <c r="SNR1" s="2042"/>
      <c r="SNS1" s="2042"/>
      <c r="SNT1" s="2042"/>
      <c r="SNU1" s="2042"/>
      <c r="SNV1" s="2042"/>
      <c r="SNW1" s="2042"/>
      <c r="SNX1" s="2042"/>
      <c r="SNY1" s="2042" t="s">
        <v>822</v>
      </c>
      <c r="SNZ1" s="2042"/>
      <c r="SOA1" s="2042"/>
      <c r="SOB1" s="2042"/>
      <c r="SOC1" s="2042"/>
      <c r="SOD1" s="2042"/>
      <c r="SOE1" s="2042"/>
      <c r="SOF1" s="2042"/>
      <c r="SOG1" s="2042"/>
      <c r="SOH1" s="2042"/>
      <c r="SOI1" s="2042"/>
      <c r="SOJ1" s="2042"/>
      <c r="SOK1" s="2042"/>
      <c r="SOL1" s="2042"/>
      <c r="SOM1" s="2042"/>
      <c r="SON1" s="2042"/>
      <c r="SOO1" s="2042" t="s">
        <v>822</v>
      </c>
      <c r="SOP1" s="2042"/>
      <c r="SOQ1" s="2042"/>
      <c r="SOR1" s="2042"/>
      <c r="SOS1" s="2042"/>
      <c r="SOT1" s="2042"/>
      <c r="SOU1" s="2042"/>
      <c r="SOV1" s="2042"/>
      <c r="SOW1" s="2042"/>
      <c r="SOX1" s="2042"/>
      <c r="SOY1" s="2042"/>
      <c r="SOZ1" s="2042"/>
      <c r="SPA1" s="2042"/>
      <c r="SPB1" s="2042"/>
      <c r="SPC1" s="2042"/>
      <c r="SPD1" s="2042"/>
      <c r="SPE1" s="2042" t="s">
        <v>822</v>
      </c>
      <c r="SPF1" s="2042"/>
      <c r="SPG1" s="2042"/>
      <c r="SPH1" s="2042"/>
      <c r="SPI1" s="2042"/>
      <c r="SPJ1" s="2042"/>
      <c r="SPK1" s="2042"/>
      <c r="SPL1" s="2042"/>
      <c r="SPM1" s="2042"/>
      <c r="SPN1" s="2042"/>
      <c r="SPO1" s="2042"/>
      <c r="SPP1" s="2042"/>
      <c r="SPQ1" s="2042"/>
      <c r="SPR1" s="2042"/>
      <c r="SPS1" s="2042"/>
      <c r="SPT1" s="2042"/>
      <c r="SPU1" s="2042" t="s">
        <v>822</v>
      </c>
      <c r="SPV1" s="2042"/>
      <c r="SPW1" s="2042"/>
      <c r="SPX1" s="2042"/>
      <c r="SPY1" s="2042"/>
      <c r="SPZ1" s="2042"/>
      <c r="SQA1" s="2042"/>
      <c r="SQB1" s="2042"/>
      <c r="SQC1" s="2042"/>
      <c r="SQD1" s="2042"/>
      <c r="SQE1" s="2042"/>
      <c r="SQF1" s="2042"/>
      <c r="SQG1" s="2042"/>
      <c r="SQH1" s="2042"/>
      <c r="SQI1" s="2042"/>
      <c r="SQJ1" s="2042"/>
      <c r="SQK1" s="2042" t="s">
        <v>822</v>
      </c>
      <c r="SQL1" s="2042"/>
      <c r="SQM1" s="2042"/>
      <c r="SQN1" s="2042"/>
      <c r="SQO1" s="2042"/>
      <c r="SQP1" s="2042"/>
      <c r="SQQ1" s="2042"/>
      <c r="SQR1" s="2042"/>
      <c r="SQS1" s="2042"/>
      <c r="SQT1" s="2042"/>
      <c r="SQU1" s="2042"/>
      <c r="SQV1" s="2042"/>
      <c r="SQW1" s="2042"/>
      <c r="SQX1" s="2042"/>
      <c r="SQY1" s="2042"/>
      <c r="SQZ1" s="2042"/>
      <c r="SRA1" s="2042" t="s">
        <v>822</v>
      </c>
      <c r="SRB1" s="2042"/>
      <c r="SRC1" s="2042"/>
      <c r="SRD1" s="2042"/>
      <c r="SRE1" s="2042"/>
      <c r="SRF1" s="2042"/>
      <c r="SRG1" s="2042"/>
      <c r="SRH1" s="2042"/>
      <c r="SRI1" s="2042"/>
      <c r="SRJ1" s="2042"/>
      <c r="SRK1" s="2042"/>
      <c r="SRL1" s="2042"/>
      <c r="SRM1" s="2042"/>
      <c r="SRN1" s="2042"/>
      <c r="SRO1" s="2042"/>
      <c r="SRP1" s="2042"/>
      <c r="SRQ1" s="2042" t="s">
        <v>822</v>
      </c>
      <c r="SRR1" s="2042"/>
      <c r="SRS1" s="2042"/>
      <c r="SRT1" s="2042"/>
      <c r="SRU1" s="2042"/>
      <c r="SRV1" s="2042"/>
      <c r="SRW1" s="2042"/>
      <c r="SRX1" s="2042"/>
      <c r="SRY1" s="2042"/>
      <c r="SRZ1" s="2042"/>
      <c r="SSA1" s="2042"/>
      <c r="SSB1" s="2042"/>
      <c r="SSC1" s="2042"/>
      <c r="SSD1" s="2042"/>
      <c r="SSE1" s="2042"/>
      <c r="SSF1" s="2042"/>
      <c r="SSG1" s="2042" t="s">
        <v>822</v>
      </c>
      <c r="SSH1" s="2042"/>
      <c r="SSI1" s="2042"/>
      <c r="SSJ1" s="2042"/>
      <c r="SSK1" s="2042"/>
      <c r="SSL1" s="2042"/>
      <c r="SSM1" s="2042"/>
      <c r="SSN1" s="2042"/>
      <c r="SSO1" s="2042"/>
      <c r="SSP1" s="2042"/>
      <c r="SSQ1" s="2042"/>
      <c r="SSR1" s="2042"/>
      <c r="SSS1" s="2042"/>
      <c r="SST1" s="2042"/>
      <c r="SSU1" s="2042"/>
      <c r="SSV1" s="2042"/>
      <c r="SSW1" s="2042" t="s">
        <v>822</v>
      </c>
      <c r="SSX1" s="2042"/>
      <c r="SSY1" s="2042"/>
      <c r="SSZ1" s="2042"/>
      <c r="STA1" s="2042"/>
      <c r="STB1" s="2042"/>
      <c r="STC1" s="2042"/>
      <c r="STD1" s="2042"/>
      <c r="STE1" s="2042"/>
      <c r="STF1" s="2042"/>
      <c r="STG1" s="2042"/>
      <c r="STH1" s="2042"/>
      <c r="STI1" s="2042"/>
      <c r="STJ1" s="2042"/>
      <c r="STK1" s="2042"/>
      <c r="STL1" s="2042"/>
      <c r="STM1" s="2042" t="s">
        <v>822</v>
      </c>
      <c r="STN1" s="2042"/>
      <c r="STO1" s="2042"/>
      <c r="STP1" s="2042"/>
      <c r="STQ1" s="2042"/>
      <c r="STR1" s="2042"/>
      <c r="STS1" s="2042"/>
      <c r="STT1" s="2042"/>
      <c r="STU1" s="2042"/>
      <c r="STV1" s="2042"/>
      <c r="STW1" s="2042"/>
      <c r="STX1" s="2042"/>
      <c r="STY1" s="2042"/>
      <c r="STZ1" s="2042"/>
      <c r="SUA1" s="2042"/>
      <c r="SUB1" s="2042"/>
      <c r="SUC1" s="2042" t="s">
        <v>822</v>
      </c>
      <c r="SUD1" s="2042"/>
      <c r="SUE1" s="2042"/>
      <c r="SUF1" s="2042"/>
      <c r="SUG1" s="2042"/>
      <c r="SUH1" s="2042"/>
      <c r="SUI1" s="2042"/>
      <c r="SUJ1" s="2042"/>
      <c r="SUK1" s="2042"/>
      <c r="SUL1" s="2042"/>
      <c r="SUM1" s="2042"/>
      <c r="SUN1" s="2042"/>
      <c r="SUO1" s="2042"/>
      <c r="SUP1" s="2042"/>
      <c r="SUQ1" s="2042"/>
      <c r="SUR1" s="2042"/>
      <c r="SUS1" s="2042" t="s">
        <v>822</v>
      </c>
      <c r="SUT1" s="2042"/>
      <c r="SUU1" s="2042"/>
      <c r="SUV1" s="2042"/>
      <c r="SUW1" s="2042"/>
      <c r="SUX1" s="2042"/>
      <c r="SUY1" s="2042"/>
      <c r="SUZ1" s="2042"/>
      <c r="SVA1" s="2042"/>
      <c r="SVB1" s="2042"/>
      <c r="SVC1" s="2042"/>
      <c r="SVD1" s="2042"/>
      <c r="SVE1" s="2042"/>
      <c r="SVF1" s="2042"/>
      <c r="SVG1" s="2042"/>
      <c r="SVH1" s="2042"/>
      <c r="SVI1" s="2042" t="s">
        <v>822</v>
      </c>
      <c r="SVJ1" s="2042"/>
      <c r="SVK1" s="2042"/>
      <c r="SVL1" s="2042"/>
      <c r="SVM1" s="2042"/>
      <c r="SVN1" s="2042"/>
      <c r="SVO1" s="2042"/>
      <c r="SVP1" s="2042"/>
      <c r="SVQ1" s="2042"/>
      <c r="SVR1" s="2042"/>
      <c r="SVS1" s="2042"/>
      <c r="SVT1" s="2042"/>
      <c r="SVU1" s="2042"/>
      <c r="SVV1" s="2042"/>
      <c r="SVW1" s="2042"/>
      <c r="SVX1" s="2042"/>
      <c r="SVY1" s="2042" t="s">
        <v>822</v>
      </c>
      <c r="SVZ1" s="2042"/>
      <c r="SWA1" s="2042"/>
      <c r="SWB1" s="2042"/>
      <c r="SWC1" s="2042"/>
      <c r="SWD1" s="2042"/>
      <c r="SWE1" s="2042"/>
      <c r="SWF1" s="2042"/>
      <c r="SWG1" s="2042"/>
      <c r="SWH1" s="2042"/>
      <c r="SWI1" s="2042"/>
      <c r="SWJ1" s="2042"/>
      <c r="SWK1" s="2042"/>
      <c r="SWL1" s="2042"/>
      <c r="SWM1" s="2042"/>
      <c r="SWN1" s="2042"/>
      <c r="SWO1" s="2042" t="s">
        <v>822</v>
      </c>
      <c r="SWP1" s="2042"/>
      <c r="SWQ1" s="2042"/>
      <c r="SWR1" s="2042"/>
      <c r="SWS1" s="2042"/>
      <c r="SWT1" s="2042"/>
      <c r="SWU1" s="2042"/>
      <c r="SWV1" s="2042"/>
      <c r="SWW1" s="2042"/>
      <c r="SWX1" s="2042"/>
      <c r="SWY1" s="2042"/>
      <c r="SWZ1" s="2042"/>
      <c r="SXA1" s="2042"/>
      <c r="SXB1" s="2042"/>
      <c r="SXC1" s="2042"/>
      <c r="SXD1" s="2042"/>
      <c r="SXE1" s="2042" t="s">
        <v>822</v>
      </c>
      <c r="SXF1" s="2042"/>
      <c r="SXG1" s="2042"/>
      <c r="SXH1" s="2042"/>
      <c r="SXI1" s="2042"/>
      <c r="SXJ1" s="2042"/>
      <c r="SXK1" s="2042"/>
      <c r="SXL1" s="2042"/>
      <c r="SXM1" s="2042"/>
      <c r="SXN1" s="2042"/>
      <c r="SXO1" s="2042"/>
      <c r="SXP1" s="2042"/>
      <c r="SXQ1" s="2042"/>
      <c r="SXR1" s="2042"/>
      <c r="SXS1" s="2042"/>
      <c r="SXT1" s="2042"/>
      <c r="SXU1" s="2042" t="s">
        <v>822</v>
      </c>
      <c r="SXV1" s="2042"/>
      <c r="SXW1" s="2042"/>
      <c r="SXX1" s="2042"/>
      <c r="SXY1" s="2042"/>
      <c r="SXZ1" s="2042"/>
      <c r="SYA1" s="2042"/>
      <c r="SYB1" s="2042"/>
      <c r="SYC1" s="2042"/>
      <c r="SYD1" s="2042"/>
      <c r="SYE1" s="2042"/>
      <c r="SYF1" s="2042"/>
      <c r="SYG1" s="2042"/>
      <c r="SYH1" s="2042"/>
      <c r="SYI1" s="2042"/>
      <c r="SYJ1" s="2042"/>
      <c r="SYK1" s="2042" t="s">
        <v>822</v>
      </c>
      <c r="SYL1" s="2042"/>
      <c r="SYM1" s="2042"/>
      <c r="SYN1" s="2042"/>
      <c r="SYO1" s="2042"/>
      <c r="SYP1" s="2042"/>
      <c r="SYQ1" s="2042"/>
      <c r="SYR1" s="2042"/>
      <c r="SYS1" s="2042"/>
      <c r="SYT1" s="2042"/>
      <c r="SYU1" s="2042"/>
      <c r="SYV1" s="2042"/>
      <c r="SYW1" s="2042"/>
      <c r="SYX1" s="2042"/>
      <c r="SYY1" s="2042"/>
      <c r="SYZ1" s="2042"/>
      <c r="SZA1" s="2042" t="s">
        <v>822</v>
      </c>
      <c r="SZB1" s="2042"/>
      <c r="SZC1" s="2042"/>
      <c r="SZD1" s="2042"/>
      <c r="SZE1" s="2042"/>
      <c r="SZF1" s="2042"/>
      <c r="SZG1" s="2042"/>
      <c r="SZH1" s="2042"/>
      <c r="SZI1" s="2042"/>
      <c r="SZJ1" s="2042"/>
      <c r="SZK1" s="2042"/>
      <c r="SZL1" s="2042"/>
      <c r="SZM1" s="2042"/>
      <c r="SZN1" s="2042"/>
      <c r="SZO1" s="2042"/>
      <c r="SZP1" s="2042"/>
      <c r="SZQ1" s="2042" t="s">
        <v>822</v>
      </c>
      <c r="SZR1" s="2042"/>
      <c r="SZS1" s="2042"/>
      <c r="SZT1" s="2042"/>
      <c r="SZU1" s="2042"/>
      <c r="SZV1" s="2042"/>
      <c r="SZW1" s="2042"/>
      <c r="SZX1" s="2042"/>
      <c r="SZY1" s="2042"/>
      <c r="SZZ1" s="2042"/>
      <c r="TAA1" s="2042"/>
      <c r="TAB1" s="2042"/>
      <c r="TAC1" s="2042"/>
      <c r="TAD1" s="2042"/>
      <c r="TAE1" s="2042"/>
      <c r="TAF1" s="2042"/>
      <c r="TAG1" s="2042" t="s">
        <v>822</v>
      </c>
      <c r="TAH1" s="2042"/>
      <c r="TAI1" s="2042"/>
      <c r="TAJ1" s="2042"/>
      <c r="TAK1" s="2042"/>
      <c r="TAL1" s="2042"/>
      <c r="TAM1" s="2042"/>
      <c r="TAN1" s="2042"/>
      <c r="TAO1" s="2042"/>
      <c r="TAP1" s="2042"/>
      <c r="TAQ1" s="2042"/>
      <c r="TAR1" s="2042"/>
      <c r="TAS1" s="2042"/>
      <c r="TAT1" s="2042"/>
      <c r="TAU1" s="2042"/>
      <c r="TAV1" s="2042"/>
      <c r="TAW1" s="2042" t="s">
        <v>822</v>
      </c>
      <c r="TAX1" s="2042"/>
      <c r="TAY1" s="2042"/>
      <c r="TAZ1" s="2042"/>
      <c r="TBA1" s="2042"/>
      <c r="TBB1" s="2042"/>
      <c r="TBC1" s="2042"/>
      <c r="TBD1" s="2042"/>
      <c r="TBE1" s="2042"/>
      <c r="TBF1" s="2042"/>
      <c r="TBG1" s="2042"/>
      <c r="TBH1" s="2042"/>
      <c r="TBI1" s="2042"/>
      <c r="TBJ1" s="2042"/>
      <c r="TBK1" s="2042"/>
      <c r="TBL1" s="2042"/>
      <c r="TBM1" s="2042" t="s">
        <v>822</v>
      </c>
      <c r="TBN1" s="2042"/>
      <c r="TBO1" s="2042"/>
      <c r="TBP1" s="2042"/>
      <c r="TBQ1" s="2042"/>
      <c r="TBR1" s="2042"/>
      <c r="TBS1" s="2042"/>
      <c r="TBT1" s="2042"/>
      <c r="TBU1" s="2042"/>
      <c r="TBV1" s="2042"/>
      <c r="TBW1" s="2042"/>
      <c r="TBX1" s="2042"/>
      <c r="TBY1" s="2042"/>
      <c r="TBZ1" s="2042"/>
      <c r="TCA1" s="2042"/>
      <c r="TCB1" s="2042"/>
      <c r="TCC1" s="2042" t="s">
        <v>822</v>
      </c>
      <c r="TCD1" s="2042"/>
      <c r="TCE1" s="2042"/>
      <c r="TCF1" s="2042"/>
      <c r="TCG1" s="2042"/>
      <c r="TCH1" s="2042"/>
      <c r="TCI1" s="2042"/>
      <c r="TCJ1" s="2042"/>
      <c r="TCK1" s="2042"/>
      <c r="TCL1" s="2042"/>
      <c r="TCM1" s="2042"/>
      <c r="TCN1" s="2042"/>
      <c r="TCO1" s="2042"/>
      <c r="TCP1" s="2042"/>
      <c r="TCQ1" s="2042"/>
      <c r="TCR1" s="2042"/>
      <c r="TCS1" s="2042" t="s">
        <v>822</v>
      </c>
      <c r="TCT1" s="2042"/>
      <c r="TCU1" s="2042"/>
      <c r="TCV1" s="2042"/>
      <c r="TCW1" s="2042"/>
      <c r="TCX1" s="2042"/>
      <c r="TCY1" s="2042"/>
      <c r="TCZ1" s="2042"/>
      <c r="TDA1" s="2042"/>
      <c r="TDB1" s="2042"/>
      <c r="TDC1" s="2042"/>
      <c r="TDD1" s="2042"/>
      <c r="TDE1" s="2042"/>
      <c r="TDF1" s="2042"/>
      <c r="TDG1" s="2042"/>
      <c r="TDH1" s="2042"/>
      <c r="TDI1" s="2042" t="s">
        <v>822</v>
      </c>
      <c r="TDJ1" s="2042"/>
      <c r="TDK1" s="2042"/>
      <c r="TDL1" s="2042"/>
      <c r="TDM1" s="2042"/>
      <c r="TDN1" s="2042"/>
      <c r="TDO1" s="2042"/>
      <c r="TDP1" s="2042"/>
      <c r="TDQ1" s="2042"/>
      <c r="TDR1" s="2042"/>
      <c r="TDS1" s="2042"/>
      <c r="TDT1" s="2042"/>
      <c r="TDU1" s="2042"/>
      <c r="TDV1" s="2042"/>
      <c r="TDW1" s="2042"/>
      <c r="TDX1" s="2042"/>
      <c r="TDY1" s="2042" t="s">
        <v>822</v>
      </c>
      <c r="TDZ1" s="2042"/>
      <c r="TEA1" s="2042"/>
      <c r="TEB1" s="2042"/>
      <c r="TEC1" s="2042"/>
      <c r="TED1" s="2042"/>
      <c r="TEE1" s="2042"/>
      <c r="TEF1" s="2042"/>
      <c r="TEG1" s="2042"/>
      <c r="TEH1" s="2042"/>
      <c r="TEI1" s="2042"/>
      <c r="TEJ1" s="2042"/>
      <c r="TEK1" s="2042"/>
      <c r="TEL1" s="2042"/>
      <c r="TEM1" s="2042"/>
      <c r="TEN1" s="2042"/>
      <c r="TEO1" s="2042" t="s">
        <v>822</v>
      </c>
      <c r="TEP1" s="2042"/>
      <c r="TEQ1" s="2042"/>
      <c r="TER1" s="2042"/>
      <c r="TES1" s="2042"/>
      <c r="TET1" s="2042"/>
      <c r="TEU1" s="2042"/>
      <c r="TEV1" s="2042"/>
      <c r="TEW1" s="2042"/>
      <c r="TEX1" s="2042"/>
      <c r="TEY1" s="2042"/>
      <c r="TEZ1" s="2042"/>
      <c r="TFA1" s="2042"/>
      <c r="TFB1" s="2042"/>
      <c r="TFC1" s="2042"/>
      <c r="TFD1" s="2042"/>
      <c r="TFE1" s="2042" t="s">
        <v>822</v>
      </c>
      <c r="TFF1" s="2042"/>
      <c r="TFG1" s="2042"/>
      <c r="TFH1" s="2042"/>
      <c r="TFI1" s="2042"/>
      <c r="TFJ1" s="2042"/>
      <c r="TFK1" s="2042"/>
      <c r="TFL1" s="2042"/>
      <c r="TFM1" s="2042"/>
      <c r="TFN1" s="2042"/>
      <c r="TFO1" s="2042"/>
      <c r="TFP1" s="2042"/>
      <c r="TFQ1" s="2042"/>
      <c r="TFR1" s="2042"/>
      <c r="TFS1" s="2042"/>
      <c r="TFT1" s="2042"/>
      <c r="TFU1" s="2042" t="s">
        <v>822</v>
      </c>
      <c r="TFV1" s="2042"/>
      <c r="TFW1" s="2042"/>
      <c r="TFX1" s="2042"/>
      <c r="TFY1" s="2042"/>
      <c r="TFZ1" s="2042"/>
      <c r="TGA1" s="2042"/>
      <c r="TGB1" s="2042"/>
      <c r="TGC1" s="2042"/>
      <c r="TGD1" s="2042"/>
      <c r="TGE1" s="2042"/>
      <c r="TGF1" s="2042"/>
      <c r="TGG1" s="2042"/>
      <c r="TGH1" s="2042"/>
      <c r="TGI1" s="2042"/>
      <c r="TGJ1" s="2042"/>
      <c r="TGK1" s="2042" t="s">
        <v>822</v>
      </c>
      <c r="TGL1" s="2042"/>
      <c r="TGM1" s="2042"/>
      <c r="TGN1" s="2042"/>
      <c r="TGO1" s="2042"/>
      <c r="TGP1" s="2042"/>
      <c r="TGQ1" s="2042"/>
      <c r="TGR1" s="2042"/>
      <c r="TGS1" s="2042"/>
      <c r="TGT1" s="2042"/>
      <c r="TGU1" s="2042"/>
      <c r="TGV1" s="2042"/>
      <c r="TGW1" s="2042"/>
      <c r="TGX1" s="2042"/>
      <c r="TGY1" s="2042"/>
      <c r="TGZ1" s="2042"/>
      <c r="THA1" s="2042" t="s">
        <v>822</v>
      </c>
      <c r="THB1" s="2042"/>
      <c r="THC1" s="2042"/>
      <c r="THD1" s="2042"/>
      <c r="THE1" s="2042"/>
      <c r="THF1" s="2042"/>
      <c r="THG1" s="2042"/>
      <c r="THH1" s="2042"/>
      <c r="THI1" s="2042"/>
      <c r="THJ1" s="2042"/>
      <c r="THK1" s="2042"/>
      <c r="THL1" s="2042"/>
      <c r="THM1" s="2042"/>
      <c r="THN1" s="2042"/>
      <c r="THO1" s="2042"/>
      <c r="THP1" s="2042"/>
      <c r="THQ1" s="2042" t="s">
        <v>822</v>
      </c>
      <c r="THR1" s="2042"/>
      <c r="THS1" s="2042"/>
      <c r="THT1" s="2042"/>
      <c r="THU1" s="2042"/>
      <c r="THV1" s="2042"/>
      <c r="THW1" s="2042"/>
      <c r="THX1" s="2042"/>
      <c r="THY1" s="2042"/>
      <c r="THZ1" s="2042"/>
      <c r="TIA1" s="2042"/>
      <c r="TIB1" s="2042"/>
      <c r="TIC1" s="2042"/>
      <c r="TID1" s="2042"/>
      <c r="TIE1" s="2042"/>
      <c r="TIF1" s="2042"/>
      <c r="TIG1" s="2042" t="s">
        <v>822</v>
      </c>
      <c r="TIH1" s="2042"/>
      <c r="TII1" s="2042"/>
      <c r="TIJ1" s="2042"/>
      <c r="TIK1" s="2042"/>
      <c r="TIL1" s="2042"/>
      <c r="TIM1" s="2042"/>
      <c r="TIN1" s="2042"/>
      <c r="TIO1" s="2042"/>
      <c r="TIP1" s="2042"/>
      <c r="TIQ1" s="2042"/>
      <c r="TIR1" s="2042"/>
      <c r="TIS1" s="2042"/>
      <c r="TIT1" s="2042"/>
      <c r="TIU1" s="2042"/>
      <c r="TIV1" s="2042"/>
      <c r="TIW1" s="2042" t="s">
        <v>822</v>
      </c>
      <c r="TIX1" s="2042"/>
      <c r="TIY1" s="2042"/>
      <c r="TIZ1" s="2042"/>
      <c r="TJA1" s="2042"/>
      <c r="TJB1" s="2042"/>
      <c r="TJC1" s="2042"/>
      <c r="TJD1" s="2042"/>
      <c r="TJE1" s="2042"/>
      <c r="TJF1" s="2042"/>
      <c r="TJG1" s="2042"/>
      <c r="TJH1" s="2042"/>
      <c r="TJI1" s="2042"/>
      <c r="TJJ1" s="2042"/>
      <c r="TJK1" s="2042"/>
      <c r="TJL1" s="2042"/>
      <c r="TJM1" s="2042" t="s">
        <v>822</v>
      </c>
      <c r="TJN1" s="2042"/>
      <c r="TJO1" s="2042"/>
      <c r="TJP1" s="2042"/>
      <c r="TJQ1" s="2042"/>
      <c r="TJR1" s="2042"/>
      <c r="TJS1" s="2042"/>
      <c r="TJT1" s="2042"/>
      <c r="TJU1" s="2042"/>
      <c r="TJV1" s="2042"/>
      <c r="TJW1" s="2042"/>
      <c r="TJX1" s="2042"/>
      <c r="TJY1" s="2042"/>
      <c r="TJZ1" s="2042"/>
      <c r="TKA1" s="2042"/>
      <c r="TKB1" s="2042"/>
      <c r="TKC1" s="2042" t="s">
        <v>822</v>
      </c>
      <c r="TKD1" s="2042"/>
      <c r="TKE1" s="2042"/>
      <c r="TKF1" s="2042"/>
      <c r="TKG1" s="2042"/>
      <c r="TKH1" s="2042"/>
      <c r="TKI1" s="2042"/>
      <c r="TKJ1" s="2042"/>
      <c r="TKK1" s="2042"/>
      <c r="TKL1" s="2042"/>
      <c r="TKM1" s="2042"/>
      <c r="TKN1" s="2042"/>
      <c r="TKO1" s="2042"/>
      <c r="TKP1" s="2042"/>
      <c r="TKQ1" s="2042"/>
      <c r="TKR1" s="2042"/>
      <c r="TKS1" s="2042" t="s">
        <v>822</v>
      </c>
      <c r="TKT1" s="2042"/>
      <c r="TKU1" s="2042"/>
      <c r="TKV1" s="2042"/>
      <c r="TKW1" s="2042"/>
      <c r="TKX1" s="2042"/>
      <c r="TKY1" s="2042"/>
      <c r="TKZ1" s="2042"/>
      <c r="TLA1" s="2042"/>
      <c r="TLB1" s="2042"/>
      <c r="TLC1" s="2042"/>
      <c r="TLD1" s="2042"/>
      <c r="TLE1" s="2042"/>
      <c r="TLF1" s="2042"/>
      <c r="TLG1" s="2042"/>
      <c r="TLH1" s="2042"/>
      <c r="TLI1" s="2042" t="s">
        <v>822</v>
      </c>
      <c r="TLJ1" s="2042"/>
      <c r="TLK1" s="2042"/>
      <c r="TLL1" s="2042"/>
      <c r="TLM1" s="2042"/>
      <c r="TLN1" s="2042"/>
      <c r="TLO1" s="2042"/>
      <c r="TLP1" s="2042"/>
      <c r="TLQ1" s="2042"/>
      <c r="TLR1" s="2042"/>
      <c r="TLS1" s="2042"/>
      <c r="TLT1" s="2042"/>
      <c r="TLU1" s="2042"/>
      <c r="TLV1" s="2042"/>
      <c r="TLW1" s="2042"/>
      <c r="TLX1" s="2042"/>
      <c r="TLY1" s="2042" t="s">
        <v>822</v>
      </c>
      <c r="TLZ1" s="2042"/>
      <c r="TMA1" s="2042"/>
      <c r="TMB1" s="2042"/>
      <c r="TMC1" s="2042"/>
      <c r="TMD1" s="2042"/>
      <c r="TME1" s="2042"/>
      <c r="TMF1" s="2042"/>
      <c r="TMG1" s="2042"/>
      <c r="TMH1" s="2042"/>
      <c r="TMI1" s="2042"/>
      <c r="TMJ1" s="2042"/>
      <c r="TMK1" s="2042"/>
      <c r="TML1" s="2042"/>
      <c r="TMM1" s="2042"/>
      <c r="TMN1" s="2042"/>
      <c r="TMO1" s="2042" t="s">
        <v>822</v>
      </c>
      <c r="TMP1" s="2042"/>
      <c r="TMQ1" s="2042"/>
      <c r="TMR1" s="2042"/>
      <c r="TMS1" s="2042"/>
      <c r="TMT1" s="2042"/>
      <c r="TMU1" s="2042"/>
      <c r="TMV1" s="2042"/>
      <c r="TMW1" s="2042"/>
      <c r="TMX1" s="2042"/>
      <c r="TMY1" s="2042"/>
      <c r="TMZ1" s="2042"/>
      <c r="TNA1" s="2042"/>
      <c r="TNB1" s="2042"/>
      <c r="TNC1" s="2042"/>
      <c r="TND1" s="2042"/>
      <c r="TNE1" s="2042" t="s">
        <v>822</v>
      </c>
      <c r="TNF1" s="2042"/>
      <c r="TNG1" s="2042"/>
      <c r="TNH1" s="2042"/>
      <c r="TNI1" s="2042"/>
      <c r="TNJ1" s="2042"/>
      <c r="TNK1" s="2042"/>
      <c r="TNL1" s="2042"/>
      <c r="TNM1" s="2042"/>
      <c r="TNN1" s="2042"/>
      <c r="TNO1" s="2042"/>
      <c r="TNP1" s="2042"/>
      <c r="TNQ1" s="2042"/>
      <c r="TNR1" s="2042"/>
      <c r="TNS1" s="2042"/>
      <c r="TNT1" s="2042"/>
      <c r="TNU1" s="2042" t="s">
        <v>822</v>
      </c>
      <c r="TNV1" s="2042"/>
      <c r="TNW1" s="2042"/>
      <c r="TNX1" s="2042"/>
      <c r="TNY1" s="2042"/>
      <c r="TNZ1" s="2042"/>
      <c r="TOA1" s="2042"/>
      <c r="TOB1" s="2042"/>
      <c r="TOC1" s="2042"/>
      <c r="TOD1" s="2042"/>
      <c r="TOE1" s="2042"/>
      <c r="TOF1" s="2042"/>
      <c r="TOG1" s="2042"/>
      <c r="TOH1" s="2042"/>
      <c r="TOI1" s="2042"/>
      <c r="TOJ1" s="2042"/>
      <c r="TOK1" s="2042" t="s">
        <v>822</v>
      </c>
      <c r="TOL1" s="2042"/>
      <c r="TOM1" s="2042"/>
      <c r="TON1" s="2042"/>
      <c r="TOO1" s="2042"/>
      <c r="TOP1" s="2042"/>
      <c r="TOQ1" s="2042"/>
      <c r="TOR1" s="2042"/>
      <c r="TOS1" s="2042"/>
      <c r="TOT1" s="2042"/>
      <c r="TOU1" s="2042"/>
      <c r="TOV1" s="2042"/>
      <c r="TOW1" s="2042"/>
      <c r="TOX1" s="2042"/>
      <c r="TOY1" s="2042"/>
      <c r="TOZ1" s="2042"/>
      <c r="TPA1" s="2042" t="s">
        <v>822</v>
      </c>
      <c r="TPB1" s="2042"/>
      <c r="TPC1" s="2042"/>
      <c r="TPD1" s="2042"/>
      <c r="TPE1" s="2042"/>
      <c r="TPF1" s="2042"/>
      <c r="TPG1" s="2042"/>
      <c r="TPH1" s="2042"/>
      <c r="TPI1" s="2042"/>
      <c r="TPJ1" s="2042"/>
      <c r="TPK1" s="2042"/>
      <c r="TPL1" s="2042"/>
      <c r="TPM1" s="2042"/>
      <c r="TPN1" s="2042"/>
      <c r="TPO1" s="2042"/>
      <c r="TPP1" s="2042"/>
      <c r="TPQ1" s="2042" t="s">
        <v>822</v>
      </c>
      <c r="TPR1" s="2042"/>
      <c r="TPS1" s="2042"/>
      <c r="TPT1" s="2042"/>
      <c r="TPU1" s="2042"/>
      <c r="TPV1" s="2042"/>
      <c r="TPW1" s="2042"/>
      <c r="TPX1" s="2042"/>
      <c r="TPY1" s="2042"/>
      <c r="TPZ1" s="2042"/>
      <c r="TQA1" s="2042"/>
      <c r="TQB1" s="2042"/>
      <c r="TQC1" s="2042"/>
      <c r="TQD1" s="2042"/>
      <c r="TQE1" s="2042"/>
      <c r="TQF1" s="2042"/>
      <c r="TQG1" s="2042" t="s">
        <v>822</v>
      </c>
      <c r="TQH1" s="2042"/>
      <c r="TQI1" s="2042"/>
      <c r="TQJ1" s="2042"/>
      <c r="TQK1" s="2042"/>
      <c r="TQL1" s="2042"/>
      <c r="TQM1" s="2042"/>
      <c r="TQN1" s="2042"/>
      <c r="TQO1" s="2042"/>
      <c r="TQP1" s="2042"/>
      <c r="TQQ1" s="2042"/>
      <c r="TQR1" s="2042"/>
      <c r="TQS1" s="2042"/>
      <c r="TQT1" s="2042"/>
      <c r="TQU1" s="2042"/>
      <c r="TQV1" s="2042"/>
      <c r="TQW1" s="2042" t="s">
        <v>822</v>
      </c>
      <c r="TQX1" s="2042"/>
      <c r="TQY1" s="2042"/>
      <c r="TQZ1" s="2042"/>
      <c r="TRA1" s="2042"/>
      <c r="TRB1" s="2042"/>
      <c r="TRC1" s="2042"/>
      <c r="TRD1" s="2042"/>
      <c r="TRE1" s="2042"/>
      <c r="TRF1" s="2042"/>
      <c r="TRG1" s="2042"/>
      <c r="TRH1" s="2042"/>
      <c r="TRI1" s="2042"/>
      <c r="TRJ1" s="2042"/>
      <c r="TRK1" s="2042"/>
      <c r="TRL1" s="2042"/>
      <c r="TRM1" s="2042" t="s">
        <v>822</v>
      </c>
      <c r="TRN1" s="2042"/>
      <c r="TRO1" s="2042"/>
      <c r="TRP1" s="2042"/>
      <c r="TRQ1" s="2042"/>
      <c r="TRR1" s="2042"/>
      <c r="TRS1" s="2042"/>
      <c r="TRT1" s="2042"/>
      <c r="TRU1" s="2042"/>
      <c r="TRV1" s="2042"/>
      <c r="TRW1" s="2042"/>
      <c r="TRX1" s="2042"/>
      <c r="TRY1" s="2042"/>
      <c r="TRZ1" s="2042"/>
      <c r="TSA1" s="2042"/>
      <c r="TSB1" s="2042"/>
      <c r="TSC1" s="2042" t="s">
        <v>822</v>
      </c>
      <c r="TSD1" s="2042"/>
      <c r="TSE1" s="2042"/>
      <c r="TSF1" s="2042"/>
      <c r="TSG1" s="2042"/>
      <c r="TSH1" s="2042"/>
      <c r="TSI1" s="2042"/>
      <c r="TSJ1" s="2042"/>
      <c r="TSK1" s="2042"/>
      <c r="TSL1" s="2042"/>
      <c r="TSM1" s="2042"/>
      <c r="TSN1" s="2042"/>
      <c r="TSO1" s="2042"/>
      <c r="TSP1" s="2042"/>
      <c r="TSQ1" s="2042"/>
      <c r="TSR1" s="2042"/>
      <c r="TSS1" s="2042" t="s">
        <v>822</v>
      </c>
      <c r="TST1" s="2042"/>
      <c r="TSU1" s="2042"/>
      <c r="TSV1" s="2042"/>
      <c r="TSW1" s="2042"/>
      <c r="TSX1" s="2042"/>
      <c r="TSY1" s="2042"/>
      <c r="TSZ1" s="2042"/>
      <c r="TTA1" s="2042"/>
      <c r="TTB1" s="2042"/>
      <c r="TTC1" s="2042"/>
      <c r="TTD1" s="2042"/>
      <c r="TTE1" s="2042"/>
      <c r="TTF1" s="2042"/>
      <c r="TTG1" s="2042"/>
      <c r="TTH1" s="2042"/>
      <c r="TTI1" s="2042" t="s">
        <v>822</v>
      </c>
      <c r="TTJ1" s="2042"/>
      <c r="TTK1" s="2042"/>
      <c r="TTL1" s="2042"/>
      <c r="TTM1" s="2042"/>
      <c r="TTN1" s="2042"/>
      <c r="TTO1" s="2042"/>
      <c r="TTP1" s="2042"/>
      <c r="TTQ1" s="2042"/>
      <c r="TTR1" s="2042"/>
      <c r="TTS1" s="2042"/>
      <c r="TTT1" s="2042"/>
      <c r="TTU1" s="2042"/>
      <c r="TTV1" s="2042"/>
      <c r="TTW1" s="2042"/>
      <c r="TTX1" s="2042"/>
      <c r="TTY1" s="2042" t="s">
        <v>822</v>
      </c>
      <c r="TTZ1" s="2042"/>
      <c r="TUA1" s="2042"/>
      <c r="TUB1" s="2042"/>
      <c r="TUC1" s="2042"/>
      <c r="TUD1" s="2042"/>
      <c r="TUE1" s="2042"/>
      <c r="TUF1" s="2042"/>
      <c r="TUG1" s="2042"/>
      <c r="TUH1" s="2042"/>
      <c r="TUI1" s="2042"/>
      <c r="TUJ1" s="2042"/>
      <c r="TUK1" s="2042"/>
      <c r="TUL1" s="2042"/>
      <c r="TUM1" s="2042"/>
      <c r="TUN1" s="2042"/>
      <c r="TUO1" s="2042" t="s">
        <v>822</v>
      </c>
      <c r="TUP1" s="2042"/>
      <c r="TUQ1" s="2042"/>
      <c r="TUR1" s="2042"/>
      <c r="TUS1" s="2042"/>
      <c r="TUT1" s="2042"/>
      <c r="TUU1" s="2042"/>
      <c r="TUV1" s="2042"/>
      <c r="TUW1" s="2042"/>
      <c r="TUX1" s="2042"/>
      <c r="TUY1" s="2042"/>
      <c r="TUZ1" s="2042"/>
      <c r="TVA1" s="2042"/>
      <c r="TVB1" s="2042"/>
      <c r="TVC1" s="2042"/>
      <c r="TVD1" s="2042"/>
      <c r="TVE1" s="2042" t="s">
        <v>822</v>
      </c>
      <c r="TVF1" s="2042"/>
      <c r="TVG1" s="2042"/>
      <c r="TVH1" s="2042"/>
      <c r="TVI1" s="2042"/>
      <c r="TVJ1" s="2042"/>
      <c r="TVK1" s="2042"/>
      <c r="TVL1" s="2042"/>
      <c r="TVM1" s="2042"/>
      <c r="TVN1" s="2042"/>
      <c r="TVO1" s="2042"/>
      <c r="TVP1" s="2042"/>
      <c r="TVQ1" s="2042"/>
      <c r="TVR1" s="2042"/>
      <c r="TVS1" s="2042"/>
      <c r="TVT1" s="2042"/>
      <c r="TVU1" s="2042" t="s">
        <v>822</v>
      </c>
      <c r="TVV1" s="2042"/>
      <c r="TVW1" s="2042"/>
      <c r="TVX1" s="2042"/>
      <c r="TVY1" s="2042"/>
      <c r="TVZ1" s="2042"/>
      <c r="TWA1" s="2042"/>
      <c r="TWB1" s="2042"/>
      <c r="TWC1" s="2042"/>
      <c r="TWD1" s="2042"/>
      <c r="TWE1" s="2042"/>
      <c r="TWF1" s="2042"/>
      <c r="TWG1" s="2042"/>
      <c r="TWH1" s="2042"/>
      <c r="TWI1" s="2042"/>
      <c r="TWJ1" s="2042"/>
      <c r="TWK1" s="2042" t="s">
        <v>822</v>
      </c>
      <c r="TWL1" s="2042"/>
      <c r="TWM1" s="2042"/>
      <c r="TWN1" s="2042"/>
      <c r="TWO1" s="2042"/>
      <c r="TWP1" s="2042"/>
      <c r="TWQ1" s="2042"/>
      <c r="TWR1" s="2042"/>
      <c r="TWS1" s="2042"/>
      <c r="TWT1" s="2042"/>
      <c r="TWU1" s="2042"/>
      <c r="TWV1" s="2042"/>
      <c r="TWW1" s="2042"/>
      <c r="TWX1" s="2042"/>
      <c r="TWY1" s="2042"/>
      <c r="TWZ1" s="2042"/>
      <c r="TXA1" s="2042" t="s">
        <v>822</v>
      </c>
      <c r="TXB1" s="2042"/>
      <c r="TXC1" s="2042"/>
      <c r="TXD1" s="2042"/>
      <c r="TXE1" s="2042"/>
      <c r="TXF1" s="2042"/>
      <c r="TXG1" s="2042"/>
      <c r="TXH1" s="2042"/>
      <c r="TXI1" s="2042"/>
      <c r="TXJ1" s="2042"/>
      <c r="TXK1" s="2042"/>
      <c r="TXL1" s="2042"/>
      <c r="TXM1" s="2042"/>
      <c r="TXN1" s="2042"/>
      <c r="TXO1" s="2042"/>
      <c r="TXP1" s="2042"/>
      <c r="TXQ1" s="2042" t="s">
        <v>822</v>
      </c>
      <c r="TXR1" s="2042"/>
      <c r="TXS1" s="2042"/>
      <c r="TXT1" s="2042"/>
      <c r="TXU1" s="2042"/>
      <c r="TXV1" s="2042"/>
      <c r="TXW1" s="2042"/>
      <c r="TXX1" s="2042"/>
      <c r="TXY1" s="2042"/>
      <c r="TXZ1" s="2042"/>
      <c r="TYA1" s="2042"/>
      <c r="TYB1" s="2042"/>
      <c r="TYC1" s="2042"/>
      <c r="TYD1" s="2042"/>
      <c r="TYE1" s="2042"/>
      <c r="TYF1" s="2042"/>
      <c r="TYG1" s="2042" t="s">
        <v>822</v>
      </c>
      <c r="TYH1" s="2042"/>
      <c r="TYI1" s="2042"/>
      <c r="TYJ1" s="2042"/>
      <c r="TYK1" s="2042"/>
      <c r="TYL1" s="2042"/>
      <c r="TYM1" s="2042"/>
      <c r="TYN1" s="2042"/>
      <c r="TYO1" s="2042"/>
      <c r="TYP1" s="2042"/>
      <c r="TYQ1" s="2042"/>
      <c r="TYR1" s="2042"/>
      <c r="TYS1" s="2042"/>
      <c r="TYT1" s="2042"/>
      <c r="TYU1" s="2042"/>
      <c r="TYV1" s="2042"/>
      <c r="TYW1" s="2042" t="s">
        <v>822</v>
      </c>
      <c r="TYX1" s="2042"/>
      <c r="TYY1" s="2042"/>
      <c r="TYZ1" s="2042"/>
      <c r="TZA1" s="2042"/>
      <c r="TZB1" s="2042"/>
      <c r="TZC1" s="2042"/>
      <c r="TZD1" s="2042"/>
      <c r="TZE1" s="2042"/>
      <c r="TZF1" s="2042"/>
      <c r="TZG1" s="2042"/>
      <c r="TZH1" s="2042"/>
      <c r="TZI1" s="2042"/>
      <c r="TZJ1" s="2042"/>
      <c r="TZK1" s="2042"/>
      <c r="TZL1" s="2042"/>
      <c r="TZM1" s="2042" t="s">
        <v>822</v>
      </c>
      <c r="TZN1" s="2042"/>
      <c r="TZO1" s="2042"/>
      <c r="TZP1" s="2042"/>
      <c r="TZQ1" s="2042"/>
      <c r="TZR1" s="2042"/>
      <c r="TZS1" s="2042"/>
      <c r="TZT1" s="2042"/>
      <c r="TZU1" s="2042"/>
      <c r="TZV1" s="2042"/>
      <c r="TZW1" s="2042"/>
      <c r="TZX1" s="2042"/>
      <c r="TZY1" s="2042"/>
      <c r="TZZ1" s="2042"/>
      <c r="UAA1" s="2042"/>
      <c r="UAB1" s="2042"/>
      <c r="UAC1" s="2042" t="s">
        <v>822</v>
      </c>
      <c r="UAD1" s="2042"/>
      <c r="UAE1" s="2042"/>
      <c r="UAF1" s="2042"/>
      <c r="UAG1" s="2042"/>
      <c r="UAH1" s="2042"/>
      <c r="UAI1" s="2042"/>
      <c r="UAJ1" s="2042"/>
      <c r="UAK1" s="2042"/>
      <c r="UAL1" s="2042"/>
      <c r="UAM1" s="2042"/>
      <c r="UAN1" s="2042"/>
      <c r="UAO1" s="2042"/>
      <c r="UAP1" s="2042"/>
      <c r="UAQ1" s="2042"/>
      <c r="UAR1" s="2042"/>
      <c r="UAS1" s="2042" t="s">
        <v>822</v>
      </c>
      <c r="UAT1" s="2042"/>
      <c r="UAU1" s="2042"/>
      <c r="UAV1" s="2042"/>
      <c r="UAW1" s="2042"/>
      <c r="UAX1" s="2042"/>
      <c r="UAY1" s="2042"/>
      <c r="UAZ1" s="2042"/>
      <c r="UBA1" s="2042"/>
      <c r="UBB1" s="2042"/>
      <c r="UBC1" s="2042"/>
      <c r="UBD1" s="2042"/>
      <c r="UBE1" s="2042"/>
      <c r="UBF1" s="2042"/>
      <c r="UBG1" s="2042"/>
      <c r="UBH1" s="2042"/>
      <c r="UBI1" s="2042" t="s">
        <v>822</v>
      </c>
      <c r="UBJ1" s="2042"/>
      <c r="UBK1" s="2042"/>
      <c r="UBL1" s="2042"/>
      <c r="UBM1" s="2042"/>
      <c r="UBN1" s="2042"/>
      <c r="UBO1" s="2042"/>
      <c r="UBP1" s="2042"/>
      <c r="UBQ1" s="2042"/>
      <c r="UBR1" s="2042"/>
      <c r="UBS1" s="2042"/>
      <c r="UBT1" s="2042"/>
      <c r="UBU1" s="2042"/>
      <c r="UBV1" s="2042"/>
      <c r="UBW1" s="2042"/>
      <c r="UBX1" s="2042"/>
      <c r="UBY1" s="2042" t="s">
        <v>822</v>
      </c>
      <c r="UBZ1" s="2042"/>
      <c r="UCA1" s="2042"/>
      <c r="UCB1" s="2042"/>
      <c r="UCC1" s="2042"/>
      <c r="UCD1" s="2042"/>
      <c r="UCE1" s="2042"/>
      <c r="UCF1" s="2042"/>
      <c r="UCG1" s="2042"/>
      <c r="UCH1" s="2042"/>
      <c r="UCI1" s="2042"/>
      <c r="UCJ1" s="2042"/>
      <c r="UCK1" s="2042"/>
      <c r="UCL1" s="2042"/>
      <c r="UCM1" s="2042"/>
      <c r="UCN1" s="2042"/>
      <c r="UCO1" s="2042" t="s">
        <v>822</v>
      </c>
      <c r="UCP1" s="2042"/>
      <c r="UCQ1" s="2042"/>
      <c r="UCR1" s="2042"/>
      <c r="UCS1" s="2042"/>
      <c r="UCT1" s="2042"/>
      <c r="UCU1" s="2042"/>
      <c r="UCV1" s="2042"/>
      <c r="UCW1" s="2042"/>
      <c r="UCX1" s="2042"/>
      <c r="UCY1" s="2042"/>
      <c r="UCZ1" s="2042"/>
      <c r="UDA1" s="2042"/>
      <c r="UDB1" s="2042"/>
      <c r="UDC1" s="2042"/>
      <c r="UDD1" s="2042"/>
      <c r="UDE1" s="2042" t="s">
        <v>822</v>
      </c>
      <c r="UDF1" s="2042"/>
      <c r="UDG1" s="2042"/>
      <c r="UDH1" s="2042"/>
      <c r="UDI1" s="2042"/>
      <c r="UDJ1" s="2042"/>
      <c r="UDK1" s="2042"/>
      <c r="UDL1" s="2042"/>
      <c r="UDM1" s="2042"/>
      <c r="UDN1" s="2042"/>
      <c r="UDO1" s="2042"/>
      <c r="UDP1" s="2042"/>
      <c r="UDQ1" s="2042"/>
      <c r="UDR1" s="2042"/>
      <c r="UDS1" s="2042"/>
      <c r="UDT1" s="2042"/>
      <c r="UDU1" s="2042" t="s">
        <v>822</v>
      </c>
      <c r="UDV1" s="2042"/>
      <c r="UDW1" s="2042"/>
      <c r="UDX1" s="2042"/>
      <c r="UDY1" s="2042"/>
      <c r="UDZ1" s="2042"/>
      <c r="UEA1" s="2042"/>
      <c r="UEB1" s="2042"/>
      <c r="UEC1" s="2042"/>
      <c r="UED1" s="2042"/>
      <c r="UEE1" s="2042"/>
      <c r="UEF1" s="2042"/>
      <c r="UEG1" s="2042"/>
      <c r="UEH1" s="2042"/>
      <c r="UEI1" s="2042"/>
      <c r="UEJ1" s="2042"/>
      <c r="UEK1" s="2042" t="s">
        <v>822</v>
      </c>
      <c r="UEL1" s="2042"/>
      <c r="UEM1" s="2042"/>
      <c r="UEN1" s="2042"/>
      <c r="UEO1" s="2042"/>
      <c r="UEP1" s="2042"/>
      <c r="UEQ1" s="2042"/>
      <c r="UER1" s="2042"/>
      <c r="UES1" s="2042"/>
      <c r="UET1" s="2042"/>
      <c r="UEU1" s="2042"/>
      <c r="UEV1" s="2042"/>
      <c r="UEW1" s="2042"/>
      <c r="UEX1" s="2042"/>
      <c r="UEY1" s="2042"/>
      <c r="UEZ1" s="2042"/>
      <c r="UFA1" s="2042" t="s">
        <v>822</v>
      </c>
      <c r="UFB1" s="2042"/>
      <c r="UFC1" s="2042"/>
      <c r="UFD1" s="2042"/>
      <c r="UFE1" s="2042"/>
      <c r="UFF1" s="2042"/>
      <c r="UFG1" s="2042"/>
      <c r="UFH1" s="2042"/>
      <c r="UFI1" s="2042"/>
      <c r="UFJ1" s="2042"/>
      <c r="UFK1" s="2042"/>
      <c r="UFL1" s="2042"/>
      <c r="UFM1" s="2042"/>
      <c r="UFN1" s="2042"/>
      <c r="UFO1" s="2042"/>
      <c r="UFP1" s="2042"/>
      <c r="UFQ1" s="2042" t="s">
        <v>822</v>
      </c>
      <c r="UFR1" s="2042"/>
      <c r="UFS1" s="2042"/>
      <c r="UFT1" s="2042"/>
      <c r="UFU1" s="2042"/>
      <c r="UFV1" s="2042"/>
      <c r="UFW1" s="2042"/>
      <c r="UFX1" s="2042"/>
      <c r="UFY1" s="2042"/>
      <c r="UFZ1" s="2042"/>
      <c r="UGA1" s="2042"/>
      <c r="UGB1" s="2042"/>
      <c r="UGC1" s="2042"/>
      <c r="UGD1" s="2042"/>
      <c r="UGE1" s="2042"/>
      <c r="UGF1" s="2042"/>
      <c r="UGG1" s="2042" t="s">
        <v>822</v>
      </c>
      <c r="UGH1" s="2042"/>
      <c r="UGI1" s="2042"/>
      <c r="UGJ1" s="2042"/>
      <c r="UGK1" s="2042"/>
      <c r="UGL1" s="2042"/>
      <c r="UGM1" s="2042"/>
      <c r="UGN1" s="2042"/>
      <c r="UGO1" s="2042"/>
      <c r="UGP1" s="2042"/>
      <c r="UGQ1" s="2042"/>
      <c r="UGR1" s="2042"/>
      <c r="UGS1" s="2042"/>
      <c r="UGT1" s="2042"/>
      <c r="UGU1" s="2042"/>
      <c r="UGV1" s="2042"/>
      <c r="UGW1" s="2042" t="s">
        <v>822</v>
      </c>
      <c r="UGX1" s="2042"/>
      <c r="UGY1" s="2042"/>
      <c r="UGZ1" s="2042"/>
      <c r="UHA1" s="2042"/>
      <c r="UHB1" s="2042"/>
      <c r="UHC1" s="2042"/>
      <c r="UHD1" s="2042"/>
      <c r="UHE1" s="2042"/>
      <c r="UHF1" s="2042"/>
      <c r="UHG1" s="2042"/>
      <c r="UHH1" s="2042"/>
      <c r="UHI1" s="2042"/>
      <c r="UHJ1" s="2042"/>
      <c r="UHK1" s="2042"/>
      <c r="UHL1" s="2042"/>
      <c r="UHM1" s="2042" t="s">
        <v>822</v>
      </c>
      <c r="UHN1" s="2042"/>
      <c r="UHO1" s="2042"/>
      <c r="UHP1" s="2042"/>
      <c r="UHQ1" s="2042"/>
      <c r="UHR1" s="2042"/>
      <c r="UHS1" s="2042"/>
      <c r="UHT1" s="2042"/>
      <c r="UHU1" s="2042"/>
      <c r="UHV1" s="2042"/>
      <c r="UHW1" s="2042"/>
      <c r="UHX1" s="2042"/>
      <c r="UHY1" s="2042"/>
      <c r="UHZ1" s="2042"/>
      <c r="UIA1" s="2042"/>
      <c r="UIB1" s="2042"/>
      <c r="UIC1" s="2042" t="s">
        <v>822</v>
      </c>
      <c r="UID1" s="2042"/>
      <c r="UIE1" s="2042"/>
      <c r="UIF1" s="2042"/>
      <c r="UIG1" s="2042"/>
      <c r="UIH1" s="2042"/>
      <c r="UII1" s="2042"/>
      <c r="UIJ1" s="2042"/>
      <c r="UIK1" s="2042"/>
      <c r="UIL1" s="2042"/>
      <c r="UIM1" s="2042"/>
      <c r="UIN1" s="2042"/>
      <c r="UIO1" s="2042"/>
      <c r="UIP1" s="2042"/>
      <c r="UIQ1" s="2042"/>
      <c r="UIR1" s="2042"/>
      <c r="UIS1" s="2042" t="s">
        <v>822</v>
      </c>
      <c r="UIT1" s="2042"/>
      <c r="UIU1" s="2042"/>
      <c r="UIV1" s="2042"/>
      <c r="UIW1" s="2042"/>
      <c r="UIX1" s="2042"/>
      <c r="UIY1" s="2042"/>
      <c r="UIZ1" s="2042"/>
      <c r="UJA1" s="2042"/>
      <c r="UJB1" s="2042"/>
      <c r="UJC1" s="2042"/>
      <c r="UJD1" s="2042"/>
      <c r="UJE1" s="2042"/>
      <c r="UJF1" s="2042"/>
      <c r="UJG1" s="2042"/>
      <c r="UJH1" s="2042"/>
      <c r="UJI1" s="2042" t="s">
        <v>822</v>
      </c>
      <c r="UJJ1" s="2042"/>
      <c r="UJK1" s="2042"/>
      <c r="UJL1" s="2042"/>
      <c r="UJM1" s="2042"/>
      <c r="UJN1" s="2042"/>
      <c r="UJO1" s="2042"/>
      <c r="UJP1" s="2042"/>
      <c r="UJQ1" s="2042"/>
      <c r="UJR1" s="2042"/>
      <c r="UJS1" s="2042"/>
      <c r="UJT1" s="2042"/>
      <c r="UJU1" s="2042"/>
      <c r="UJV1" s="2042"/>
      <c r="UJW1" s="2042"/>
      <c r="UJX1" s="2042"/>
      <c r="UJY1" s="2042" t="s">
        <v>822</v>
      </c>
      <c r="UJZ1" s="2042"/>
      <c r="UKA1" s="2042"/>
      <c r="UKB1" s="2042"/>
      <c r="UKC1" s="2042"/>
      <c r="UKD1" s="2042"/>
      <c r="UKE1" s="2042"/>
      <c r="UKF1" s="2042"/>
      <c r="UKG1" s="2042"/>
      <c r="UKH1" s="2042"/>
      <c r="UKI1" s="2042"/>
      <c r="UKJ1" s="2042"/>
      <c r="UKK1" s="2042"/>
      <c r="UKL1" s="2042"/>
      <c r="UKM1" s="2042"/>
      <c r="UKN1" s="2042"/>
      <c r="UKO1" s="2042" t="s">
        <v>822</v>
      </c>
      <c r="UKP1" s="2042"/>
      <c r="UKQ1" s="2042"/>
      <c r="UKR1" s="2042"/>
      <c r="UKS1" s="2042"/>
      <c r="UKT1" s="2042"/>
      <c r="UKU1" s="2042"/>
      <c r="UKV1" s="2042"/>
      <c r="UKW1" s="2042"/>
      <c r="UKX1" s="2042"/>
      <c r="UKY1" s="2042"/>
      <c r="UKZ1" s="2042"/>
      <c r="ULA1" s="2042"/>
      <c r="ULB1" s="2042"/>
      <c r="ULC1" s="2042"/>
      <c r="ULD1" s="2042"/>
      <c r="ULE1" s="2042" t="s">
        <v>822</v>
      </c>
      <c r="ULF1" s="2042"/>
      <c r="ULG1" s="2042"/>
      <c r="ULH1" s="2042"/>
      <c r="ULI1" s="2042"/>
      <c r="ULJ1" s="2042"/>
      <c r="ULK1" s="2042"/>
      <c r="ULL1" s="2042"/>
      <c r="ULM1" s="2042"/>
      <c r="ULN1" s="2042"/>
      <c r="ULO1" s="2042"/>
      <c r="ULP1" s="2042"/>
      <c r="ULQ1" s="2042"/>
      <c r="ULR1" s="2042"/>
      <c r="ULS1" s="2042"/>
      <c r="ULT1" s="2042"/>
      <c r="ULU1" s="2042" t="s">
        <v>822</v>
      </c>
      <c r="ULV1" s="2042"/>
      <c r="ULW1" s="2042"/>
      <c r="ULX1" s="2042"/>
      <c r="ULY1" s="2042"/>
      <c r="ULZ1" s="2042"/>
      <c r="UMA1" s="2042"/>
      <c r="UMB1" s="2042"/>
      <c r="UMC1" s="2042"/>
      <c r="UMD1" s="2042"/>
      <c r="UME1" s="2042"/>
      <c r="UMF1" s="2042"/>
      <c r="UMG1" s="2042"/>
      <c r="UMH1" s="2042"/>
      <c r="UMI1" s="2042"/>
      <c r="UMJ1" s="2042"/>
      <c r="UMK1" s="2042" t="s">
        <v>822</v>
      </c>
      <c r="UML1" s="2042"/>
      <c r="UMM1" s="2042"/>
      <c r="UMN1" s="2042"/>
      <c r="UMO1" s="2042"/>
      <c r="UMP1" s="2042"/>
      <c r="UMQ1" s="2042"/>
      <c r="UMR1" s="2042"/>
      <c r="UMS1" s="2042"/>
      <c r="UMT1" s="2042"/>
      <c r="UMU1" s="2042"/>
      <c r="UMV1" s="2042"/>
      <c r="UMW1" s="2042"/>
      <c r="UMX1" s="2042"/>
      <c r="UMY1" s="2042"/>
      <c r="UMZ1" s="2042"/>
      <c r="UNA1" s="2042" t="s">
        <v>822</v>
      </c>
      <c r="UNB1" s="2042"/>
      <c r="UNC1" s="2042"/>
      <c r="UND1" s="2042"/>
      <c r="UNE1" s="2042"/>
      <c r="UNF1" s="2042"/>
      <c r="UNG1" s="2042"/>
      <c r="UNH1" s="2042"/>
      <c r="UNI1" s="2042"/>
      <c r="UNJ1" s="2042"/>
      <c r="UNK1" s="2042"/>
      <c r="UNL1" s="2042"/>
      <c r="UNM1" s="2042"/>
      <c r="UNN1" s="2042"/>
      <c r="UNO1" s="2042"/>
      <c r="UNP1" s="2042"/>
      <c r="UNQ1" s="2042" t="s">
        <v>822</v>
      </c>
      <c r="UNR1" s="2042"/>
      <c r="UNS1" s="2042"/>
      <c r="UNT1" s="2042"/>
      <c r="UNU1" s="2042"/>
      <c r="UNV1" s="2042"/>
      <c r="UNW1" s="2042"/>
      <c r="UNX1" s="2042"/>
      <c r="UNY1" s="2042"/>
      <c r="UNZ1" s="2042"/>
      <c r="UOA1" s="2042"/>
      <c r="UOB1" s="2042"/>
      <c r="UOC1" s="2042"/>
      <c r="UOD1" s="2042"/>
      <c r="UOE1" s="2042"/>
      <c r="UOF1" s="2042"/>
      <c r="UOG1" s="2042" t="s">
        <v>822</v>
      </c>
      <c r="UOH1" s="2042"/>
      <c r="UOI1" s="2042"/>
      <c r="UOJ1" s="2042"/>
      <c r="UOK1" s="2042"/>
      <c r="UOL1" s="2042"/>
      <c r="UOM1" s="2042"/>
      <c r="UON1" s="2042"/>
      <c r="UOO1" s="2042"/>
      <c r="UOP1" s="2042"/>
      <c r="UOQ1" s="2042"/>
      <c r="UOR1" s="2042"/>
      <c r="UOS1" s="2042"/>
      <c r="UOT1" s="2042"/>
      <c r="UOU1" s="2042"/>
      <c r="UOV1" s="2042"/>
      <c r="UOW1" s="2042" t="s">
        <v>822</v>
      </c>
      <c r="UOX1" s="2042"/>
      <c r="UOY1" s="2042"/>
      <c r="UOZ1" s="2042"/>
      <c r="UPA1" s="2042"/>
      <c r="UPB1" s="2042"/>
      <c r="UPC1" s="2042"/>
      <c r="UPD1" s="2042"/>
      <c r="UPE1" s="2042"/>
      <c r="UPF1" s="2042"/>
      <c r="UPG1" s="2042"/>
      <c r="UPH1" s="2042"/>
      <c r="UPI1" s="2042"/>
      <c r="UPJ1" s="2042"/>
      <c r="UPK1" s="2042"/>
      <c r="UPL1" s="2042"/>
      <c r="UPM1" s="2042" t="s">
        <v>822</v>
      </c>
      <c r="UPN1" s="2042"/>
      <c r="UPO1" s="2042"/>
      <c r="UPP1" s="2042"/>
      <c r="UPQ1" s="2042"/>
      <c r="UPR1" s="2042"/>
      <c r="UPS1" s="2042"/>
      <c r="UPT1" s="2042"/>
      <c r="UPU1" s="2042"/>
      <c r="UPV1" s="2042"/>
      <c r="UPW1" s="2042"/>
      <c r="UPX1" s="2042"/>
      <c r="UPY1" s="2042"/>
      <c r="UPZ1" s="2042"/>
      <c r="UQA1" s="2042"/>
      <c r="UQB1" s="2042"/>
      <c r="UQC1" s="2042" t="s">
        <v>822</v>
      </c>
      <c r="UQD1" s="2042"/>
      <c r="UQE1" s="2042"/>
      <c r="UQF1" s="2042"/>
      <c r="UQG1" s="2042"/>
      <c r="UQH1" s="2042"/>
      <c r="UQI1" s="2042"/>
      <c r="UQJ1" s="2042"/>
      <c r="UQK1" s="2042"/>
      <c r="UQL1" s="2042"/>
      <c r="UQM1" s="2042"/>
      <c r="UQN1" s="2042"/>
      <c r="UQO1" s="2042"/>
      <c r="UQP1" s="2042"/>
      <c r="UQQ1" s="2042"/>
      <c r="UQR1" s="2042"/>
      <c r="UQS1" s="2042" t="s">
        <v>822</v>
      </c>
      <c r="UQT1" s="2042"/>
      <c r="UQU1" s="2042"/>
      <c r="UQV1" s="2042"/>
      <c r="UQW1" s="2042"/>
      <c r="UQX1" s="2042"/>
      <c r="UQY1" s="2042"/>
      <c r="UQZ1" s="2042"/>
      <c r="URA1" s="2042"/>
      <c r="URB1" s="2042"/>
      <c r="URC1" s="2042"/>
      <c r="URD1" s="2042"/>
      <c r="URE1" s="2042"/>
      <c r="URF1" s="2042"/>
      <c r="URG1" s="2042"/>
      <c r="URH1" s="2042"/>
      <c r="URI1" s="2042" t="s">
        <v>822</v>
      </c>
      <c r="URJ1" s="2042"/>
      <c r="URK1" s="2042"/>
      <c r="URL1" s="2042"/>
      <c r="URM1" s="2042"/>
      <c r="URN1" s="2042"/>
      <c r="URO1" s="2042"/>
      <c r="URP1" s="2042"/>
      <c r="URQ1" s="2042"/>
      <c r="URR1" s="2042"/>
      <c r="URS1" s="2042"/>
      <c r="URT1" s="2042"/>
      <c r="URU1" s="2042"/>
      <c r="URV1" s="2042"/>
      <c r="URW1" s="2042"/>
      <c r="URX1" s="2042"/>
      <c r="URY1" s="2042" t="s">
        <v>822</v>
      </c>
      <c r="URZ1" s="2042"/>
      <c r="USA1" s="2042"/>
      <c r="USB1" s="2042"/>
      <c r="USC1" s="2042"/>
      <c r="USD1" s="2042"/>
      <c r="USE1" s="2042"/>
      <c r="USF1" s="2042"/>
      <c r="USG1" s="2042"/>
      <c r="USH1" s="2042"/>
      <c r="USI1" s="2042"/>
      <c r="USJ1" s="2042"/>
      <c r="USK1" s="2042"/>
      <c r="USL1" s="2042"/>
      <c r="USM1" s="2042"/>
      <c r="USN1" s="2042"/>
      <c r="USO1" s="2042" t="s">
        <v>822</v>
      </c>
      <c r="USP1" s="2042"/>
      <c r="USQ1" s="2042"/>
      <c r="USR1" s="2042"/>
      <c r="USS1" s="2042"/>
      <c r="UST1" s="2042"/>
      <c r="USU1" s="2042"/>
      <c r="USV1" s="2042"/>
      <c r="USW1" s="2042"/>
      <c r="USX1" s="2042"/>
      <c r="USY1" s="2042"/>
      <c r="USZ1" s="2042"/>
      <c r="UTA1" s="2042"/>
      <c r="UTB1" s="2042"/>
      <c r="UTC1" s="2042"/>
      <c r="UTD1" s="2042"/>
      <c r="UTE1" s="2042" t="s">
        <v>822</v>
      </c>
      <c r="UTF1" s="2042"/>
      <c r="UTG1" s="2042"/>
      <c r="UTH1" s="2042"/>
      <c r="UTI1" s="2042"/>
      <c r="UTJ1" s="2042"/>
      <c r="UTK1" s="2042"/>
      <c r="UTL1" s="2042"/>
      <c r="UTM1" s="2042"/>
      <c r="UTN1" s="2042"/>
      <c r="UTO1" s="2042"/>
      <c r="UTP1" s="2042"/>
      <c r="UTQ1" s="2042"/>
      <c r="UTR1" s="2042"/>
      <c r="UTS1" s="2042"/>
      <c r="UTT1" s="2042"/>
      <c r="UTU1" s="2042" t="s">
        <v>822</v>
      </c>
      <c r="UTV1" s="2042"/>
      <c r="UTW1" s="2042"/>
      <c r="UTX1" s="2042"/>
      <c r="UTY1" s="2042"/>
      <c r="UTZ1" s="2042"/>
      <c r="UUA1" s="2042"/>
      <c r="UUB1" s="2042"/>
      <c r="UUC1" s="2042"/>
      <c r="UUD1" s="2042"/>
      <c r="UUE1" s="2042"/>
      <c r="UUF1" s="2042"/>
      <c r="UUG1" s="2042"/>
      <c r="UUH1" s="2042"/>
      <c r="UUI1" s="2042"/>
      <c r="UUJ1" s="2042"/>
      <c r="UUK1" s="2042" t="s">
        <v>822</v>
      </c>
      <c r="UUL1" s="2042"/>
      <c r="UUM1" s="2042"/>
      <c r="UUN1" s="2042"/>
      <c r="UUO1" s="2042"/>
      <c r="UUP1" s="2042"/>
      <c r="UUQ1" s="2042"/>
      <c r="UUR1" s="2042"/>
      <c r="UUS1" s="2042"/>
      <c r="UUT1" s="2042"/>
      <c r="UUU1" s="2042"/>
      <c r="UUV1" s="2042"/>
      <c r="UUW1" s="2042"/>
      <c r="UUX1" s="2042"/>
      <c r="UUY1" s="2042"/>
      <c r="UUZ1" s="2042"/>
      <c r="UVA1" s="2042" t="s">
        <v>822</v>
      </c>
      <c r="UVB1" s="2042"/>
      <c r="UVC1" s="2042"/>
      <c r="UVD1" s="2042"/>
      <c r="UVE1" s="2042"/>
      <c r="UVF1" s="2042"/>
      <c r="UVG1" s="2042"/>
      <c r="UVH1" s="2042"/>
      <c r="UVI1" s="2042"/>
      <c r="UVJ1" s="2042"/>
      <c r="UVK1" s="2042"/>
      <c r="UVL1" s="2042"/>
      <c r="UVM1" s="2042"/>
      <c r="UVN1" s="2042"/>
      <c r="UVO1" s="2042"/>
      <c r="UVP1" s="2042"/>
      <c r="UVQ1" s="2042" t="s">
        <v>822</v>
      </c>
      <c r="UVR1" s="2042"/>
      <c r="UVS1" s="2042"/>
      <c r="UVT1" s="2042"/>
      <c r="UVU1" s="2042"/>
      <c r="UVV1" s="2042"/>
      <c r="UVW1" s="2042"/>
      <c r="UVX1" s="2042"/>
      <c r="UVY1" s="2042"/>
      <c r="UVZ1" s="2042"/>
      <c r="UWA1" s="2042"/>
      <c r="UWB1" s="2042"/>
      <c r="UWC1" s="2042"/>
      <c r="UWD1" s="2042"/>
      <c r="UWE1" s="2042"/>
      <c r="UWF1" s="2042"/>
      <c r="UWG1" s="2042" t="s">
        <v>822</v>
      </c>
      <c r="UWH1" s="2042"/>
      <c r="UWI1" s="2042"/>
      <c r="UWJ1" s="2042"/>
      <c r="UWK1" s="2042"/>
      <c r="UWL1" s="2042"/>
      <c r="UWM1" s="2042"/>
      <c r="UWN1" s="2042"/>
      <c r="UWO1" s="2042"/>
      <c r="UWP1" s="2042"/>
      <c r="UWQ1" s="2042"/>
      <c r="UWR1" s="2042"/>
      <c r="UWS1" s="2042"/>
      <c r="UWT1" s="2042"/>
      <c r="UWU1" s="2042"/>
      <c r="UWV1" s="2042"/>
      <c r="UWW1" s="2042" t="s">
        <v>822</v>
      </c>
      <c r="UWX1" s="2042"/>
      <c r="UWY1" s="2042"/>
      <c r="UWZ1" s="2042"/>
      <c r="UXA1" s="2042"/>
      <c r="UXB1" s="2042"/>
      <c r="UXC1" s="2042"/>
      <c r="UXD1" s="2042"/>
      <c r="UXE1" s="2042"/>
      <c r="UXF1" s="2042"/>
      <c r="UXG1" s="2042"/>
      <c r="UXH1" s="2042"/>
      <c r="UXI1" s="2042"/>
      <c r="UXJ1" s="2042"/>
      <c r="UXK1" s="2042"/>
      <c r="UXL1" s="2042"/>
      <c r="UXM1" s="2042" t="s">
        <v>822</v>
      </c>
      <c r="UXN1" s="2042"/>
      <c r="UXO1" s="2042"/>
      <c r="UXP1" s="2042"/>
      <c r="UXQ1" s="2042"/>
      <c r="UXR1" s="2042"/>
      <c r="UXS1" s="2042"/>
      <c r="UXT1" s="2042"/>
      <c r="UXU1" s="2042"/>
      <c r="UXV1" s="2042"/>
      <c r="UXW1" s="2042"/>
      <c r="UXX1" s="2042"/>
      <c r="UXY1" s="2042"/>
      <c r="UXZ1" s="2042"/>
      <c r="UYA1" s="2042"/>
      <c r="UYB1" s="2042"/>
      <c r="UYC1" s="2042" t="s">
        <v>822</v>
      </c>
      <c r="UYD1" s="2042"/>
      <c r="UYE1" s="2042"/>
      <c r="UYF1" s="2042"/>
      <c r="UYG1" s="2042"/>
      <c r="UYH1" s="2042"/>
      <c r="UYI1" s="2042"/>
      <c r="UYJ1" s="2042"/>
      <c r="UYK1" s="2042"/>
      <c r="UYL1" s="2042"/>
      <c r="UYM1" s="2042"/>
      <c r="UYN1" s="2042"/>
      <c r="UYO1" s="2042"/>
      <c r="UYP1" s="2042"/>
      <c r="UYQ1" s="2042"/>
      <c r="UYR1" s="2042"/>
      <c r="UYS1" s="2042" t="s">
        <v>822</v>
      </c>
      <c r="UYT1" s="2042"/>
      <c r="UYU1" s="2042"/>
      <c r="UYV1" s="2042"/>
      <c r="UYW1" s="2042"/>
      <c r="UYX1" s="2042"/>
      <c r="UYY1" s="2042"/>
      <c r="UYZ1" s="2042"/>
      <c r="UZA1" s="2042"/>
      <c r="UZB1" s="2042"/>
      <c r="UZC1" s="2042"/>
      <c r="UZD1" s="2042"/>
      <c r="UZE1" s="2042"/>
      <c r="UZF1" s="2042"/>
      <c r="UZG1" s="2042"/>
      <c r="UZH1" s="2042"/>
      <c r="UZI1" s="2042" t="s">
        <v>822</v>
      </c>
      <c r="UZJ1" s="2042"/>
      <c r="UZK1" s="2042"/>
      <c r="UZL1" s="2042"/>
      <c r="UZM1" s="2042"/>
      <c r="UZN1" s="2042"/>
      <c r="UZO1" s="2042"/>
      <c r="UZP1" s="2042"/>
      <c r="UZQ1" s="2042"/>
      <c r="UZR1" s="2042"/>
      <c r="UZS1" s="2042"/>
      <c r="UZT1" s="2042"/>
      <c r="UZU1" s="2042"/>
      <c r="UZV1" s="2042"/>
      <c r="UZW1" s="2042"/>
      <c r="UZX1" s="2042"/>
      <c r="UZY1" s="2042" t="s">
        <v>822</v>
      </c>
      <c r="UZZ1" s="2042"/>
      <c r="VAA1" s="2042"/>
      <c r="VAB1" s="2042"/>
      <c r="VAC1" s="2042"/>
      <c r="VAD1" s="2042"/>
      <c r="VAE1" s="2042"/>
      <c r="VAF1" s="2042"/>
      <c r="VAG1" s="2042"/>
      <c r="VAH1" s="2042"/>
      <c r="VAI1" s="2042"/>
      <c r="VAJ1" s="2042"/>
      <c r="VAK1" s="2042"/>
      <c r="VAL1" s="2042"/>
      <c r="VAM1" s="2042"/>
      <c r="VAN1" s="2042"/>
      <c r="VAO1" s="2042" t="s">
        <v>822</v>
      </c>
      <c r="VAP1" s="2042"/>
      <c r="VAQ1" s="2042"/>
      <c r="VAR1" s="2042"/>
      <c r="VAS1" s="2042"/>
      <c r="VAT1" s="2042"/>
      <c r="VAU1" s="2042"/>
      <c r="VAV1" s="2042"/>
      <c r="VAW1" s="2042"/>
      <c r="VAX1" s="2042"/>
      <c r="VAY1" s="2042"/>
      <c r="VAZ1" s="2042"/>
      <c r="VBA1" s="2042"/>
      <c r="VBB1" s="2042"/>
      <c r="VBC1" s="2042"/>
      <c r="VBD1" s="2042"/>
      <c r="VBE1" s="2042" t="s">
        <v>822</v>
      </c>
      <c r="VBF1" s="2042"/>
      <c r="VBG1" s="2042"/>
      <c r="VBH1" s="2042"/>
      <c r="VBI1" s="2042"/>
      <c r="VBJ1" s="2042"/>
      <c r="VBK1" s="2042"/>
      <c r="VBL1" s="2042"/>
      <c r="VBM1" s="2042"/>
      <c r="VBN1" s="2042"/>
      <c r="VBO1" s="2042"/>
      <c r="VBP1" s="2042"/>
      <c r="VBQ1" s="2042"/>
      <c r="VBR1" s="2042"/>
      <c r="VBS1" s="2042"/>
      <c r="VBT1" s="2042"/>
      <c r="VBU1" s="2042" t="s">
        <v>822</v>
      </c>
      <c r="VBV1" s="2042"/>
      <c r="VBW1" s="2042"/>
      <c r="VBX1" s="2042"/>
      <c r="VBY1" s="2042"/>
      <c r="VBZ1" s="2042"/>
      <c r="VCA1" s="2042"/>
      <c r="VCB1" s="2042"/>
      <c r="VCC1" s="2042"/>
      <c r="VCD1" s="2042"/>
      <c r="VCE1" s="2042"/>
      <c r="VCF1" s="2042"/>
      <c r="VCG1" s="2042"/>
      <c r="VCH1" s="2042"/>
      <c r="VCI1" s="2042"/>
      <c r="VCJ1" s="2042"/>
      <c r="VCK1" s="2042" t="s">
        <v>822</v>
      </c>
      <c r="VCL1" s="2042"/>
      <c r="VCM1" s="2042"/>
      <c r="VCN1" s="2042"/>
      <c r="VCO1" s="2042"/>
      <c r="VCP1" s="2042"/>
      <c r="VCQ1" s="2042"/>
      <c r="VCR1" s="2042"/>
      <c r="VCS1" s="2042"/>
      <c r="VCT1" s="2042"/>
      <c r="VCU1" s="2042"/>
      <c r="VCV1" s="2042"/>
      <c r="VCW1" s="2042"/>
      <c r="VCX1" s="2042"/>
      <c r="VCY1" s="2042"/>
      <c r="VCZ1" s="2042"/>
      <c r="VDA1" s="2042" t="s">
        <v>822</v>
      </c>
      <c r="VDB1" s="2042"/>
      <c r="VDC1" s="2042"/>
      <c r="VDD1" s="2042"/>
      <c r="VDE1" s="2042"/>
      <c r="VDF1" s="2042"/>
      <c r="VDG1" s="2042"/>
      <c r="VDH1" s="2042"/>
      <c r="VDI1" s="2042"/>
      <c r="VDJ1" s="2042"/>
      <c r="VDK1" s="2042"/>
      <c r="VDL1" s="2042"/>
      <c r="VDM1" s="2042"/>
      <c r="VDN1" s="2042"/>
      <c r="VDO1" s="2042"/>
      <c r="VDP1" s="2042"/>
      <c r="VDQ1" s="2042" t="s">
        <v>822</v>
      </c>
      <c r="VDR1" s="2042"/>
      <c r="VDS1" s="2042"/>
      <c r="VDT1" s="2042"/>
      <c r="VDU1" s="2042"/>
      <c r="VDV1" s="2042"/>
      <c r="VDW1" s="2042"/>
      <c r="VDX1" s="2042"/>
      <c r="VDY1" s="2042"/>
      <c r="VDZ1" s="2042"/>
      <c r="VEA1" s="2042"/>
      <c r="VEB1" s="2042"/>
      <c r="VEC1" s="2042"/>
      <c r="VED1" s="2042"/>
      <c r="VEE1" s="2042"/>
      <c r="VEF1" s="2042"/>
      <c r="VEG1" s="2042" t="s">
        <v>822</v>
      </c>
      <c r="VEH1" s="2042"/>
      <c r="VEI1" s="2042"/>
      <c r="VEJ1" s="2042"/>
      <c r="VEK1" s="2042"/>
      <c r="VEL1" s="2042"/>
      <c r="VEM1" s="2042"/>
      <c r="VEN1" s="2042"/>
      <c r="VEO1" s="2042"/>
      <c r="VEP1" s="2042"/>
      <c r="VEQ1" s="2042"/>
      <c r="VER1" s="2042"/>
      <c r="VES1" s="2042"/>
      <c r="VET1" s="2042"/>
      <c r="VEU1" s="2042"/>
      <c r="VEV1" s="2042"/>
      <c r="VEW1" s="2042" t="s">
        <v>822</v>
      </c>
      <c r="VEX1" s="2042"/>
      <c r="VEY1" s="2042"/>
      <c r="VEZ1" s="2042"/>
      <c r="VFA1" s="2042"/>
      <c r="VFB1" s="2042"/>
      <c r="VFC1" s="2042"/>
      <c r="VFD1" s="2042"/>
      <c r="VFE1" s="2042"/>
      <c r="VFF1" s="2042"/>
      <c r="VFG1" s="2042"/>
      <c r="VFH1" s="2042"/>
      <c r="VFI1" s="2042"/>
      <c r="VFJ1" s="2042"/>
      <c r="VFK1" s="2042"/>
      <c r="VFL1" s="2042"/>
      <c r="VFM1" s="2042" t="s">
        <v>822</v>
      </c>
      <c r="VFN1" s="2042"/>
      <c r="VFO1" s="2042"/>
      <c r="VFP1" s="2042"/>
      <c r="VFQ1" s="2042"/>
      <c r="VFR1" s="2042"/>
      <c r="VFS1" s="2042"/>
      <c r="VFT1" s="2042"/>
      <c r="VFU1" s="2042"/>
      <c r="VFV1" s="2042"/>
      <c r="VFW1" s="2042"/>
      <c r="VFX1" s="2042"/>
      <c r="VFY1" s="2042"/>
      <c r="VFZ1" s="2042"/>
      <c r="VGA1" s="2042"/>
      <c r="VGB1" s="2042"/>
      <c r="VGC1" s="2042" t="s">
        <v>822</v>
      </c>
      <c r="VGD1" s="2042"/>
      <c r="VGE1" s="2042"/>
      <c r="VGF1" s="2042"/>
      <c r="VGG1" s="2042"/>
      <c r="VGH1" s="2042"/>
      <c r="VGI1" s="2042"/>
      <c r="VGJ1" s="2042"/>
      <c r="VGK1" s="2042"/>
      <c r="VGL1" s="2042"/>
      <c r="VGM1" s="2042"/>
      <c r="VGN1" s="2042"/>
      <c r="VGO1" s="2042"/>
      <c r="VGP1" s="2042"/>
      <c r="VGQ1" s="2042"/>
      <c r="VGR1" s="2042"/>
      <c r="VGS1" s="2042" t="s">
        <v>822</v>
      </c>
      <c r="VGT1" s="2042"/>
      <c r="VGU1" s="2042"/>
      <c r="VGV1" s="2042"/>
      <c r="VGW1" s="2042"/>
      <c r="VGX1" s="2042"/>
      <c r="VGY1" s="2042"/>
      <c r="VGZ1" s="2042"/>
      <c r="VHA1" s="2042"/>
      <c r="VHB1" s="2042"/>
      <c r="VHC1" s="2042"/>
      <c r="VHD1" s="2042"/>
      <c r="VHE1" s="2042"/>
      <c r="VHF1" s="2042"/>
      <c r="VHG1" s="2042"/>
      <c r="VHH1" s="2042"/>
      <c r="VHI1" s="2042" t="s">
        <v>822</v>
      </c>
      <c r="VHJ1" s="2042"/>
      <c r="VHK1" s="2042"/>
      <c r="VHL1" s="2042"/>
      <c r="VHM1" s="2042"/>
      <c r="VHN1" s="2042"/>
      <c r="VHO1" s="2042"/>
      <c r="VHP1" s="2042"/>
      <c r="VHQ1" s="2042"/>
      <c r="VHR1" s="2042"/>
      <c r="VHS1" s="2042"/>
      <c r="VHT1" s="2042"/>
      <c r="VHU1" s="2042"/>
      <c r="VHV1" s="2042"/>
      <c r="VHW1" s="2042"/>
      <c r="VHX1" s="2042"/>
      <c r="VHY1" s="2042" t="s">
        <v>822</v>
      </c>
      <c r="VHZ1" s="2042"/>
      <c r="VIA1" s="2042"/>
      <c r="VIB1" s="2042"/>
      <c r="VIC1" s="2042"/>
      <c r="VID1" s="2042"/>
      <c r="VIE1" s="2042"/>
      <c r="VIF1" s="2042"/>
      <c r="VIG1" s="2042"/>
      <c r="VIH1" s="2042"/>
      <c r="VII1" s="2042"/>
      <c r="VIJ1" s="2042"/>
      <c r="VIK1" s="2042"/>
      <c r="VIL1" s="2042"/>
      <c r="VIM1" s="2042"/>
      <c r="VIN1" s="2042"/>
      <c r="VIO1" s="2042" t="s">
        <v>822</v>
      </c>
      <c r="VIP1" s="2042"/>
      <c r="VIQ1" s="2042"/>
      <c r="VIR1" s="2042"/>
      <c r="VIS1" s="2042"/>
      <c r="VIT1" s="2042"/>
      <c r="VIU1" s="2042"/>
      <c r="VIV1" s="2042"/>
      <c r="VIW1" s="2042"/>
      <c r="VIX1" s="2042"/>
      <c r="VIY1" s="2042"/>
      <c r="VIZ1" s="2042"/>
      <c r="VJA1" s="2042"/>
      <c r="VJB1" s="2042"/>
      <c r="VJC1" s="2042"/>
      <c r="VJD1" s="2042"/>
      <c r="VJE1" s="2042" t="s">
        <v>822</v>
      </c>
      <c r="VJF1" s="2042"/>
      <c r="VJG1" s="2042"/>
      <c r="VJH1" s="2042"/>
      <c r="VJI1" s="2042"/>
      <c r="VJJ1" s="2042"/>
      <c r="VJK1" s="2042"/>
      <c r="VJL1" s="2042"/>
      <c r="VJM1" s="2042"/>
      <c r="VJN1" s="2042"/>
      <c r="VJO1" s="2042"/>
      <c r="VJP1" s="2042"/>
      <c r="VJQ1" s="2042"/>
      <c r="VJR1" s="2042"/>
      <c r="VJS1" s="2042"/>
      <c r="VJT1" s="2042"/>
      <c r="VJU1" s="2042" t="s">
        <v>822</v>
      </c>
      <c r="VJV1" s="2042"/>
      <c r="VJW1" s="2042"/>
      <c r="VJX1" s="2042"/>
      <c r="VJY1" s="2042"/>
      <c r="VJZ1" s="2042"/>
      <c r="VKA1" s="2042"/>
      <c r="VKB1" s="2042"/>
      <c r="VKC1" s="2042"/>
      <c r="VKD1" s="2042"/>
      <c r="VKE1" s="2042"/>
      <c r="VKF1" s="2042"/>
      <c r="VKG1" s="2042"/>
      <c r="VKH1" s="2042"/>
      <c r="VKI1" s="2042"/>
      <c r="VKJ1" s="2042"/>
      <c r="VKK1" s="2042" t="s">
        <v>822</v>
      </c>
      <c r="VKL1" s="2042"/>
      <c r="VKM1" s="2042"/>
      <c r="VKN1" s="2042"/>
      <c r="VKO1" s="2042"/>
      <c r="VKP1" s="2042"/>
      <c r="VKQ1" s="2042"/>
      <c r="VKR1" s="2042"/>
      <c r="VKS1" s="2042"/>
      <c r="VKT1" s="2042"/>
      <c r="VKU1" s="2042"/>
      <c r="VKV1" s="2042"/>
      <c r="VKW1" s="2042"/>
      <c r="VKX1" s="2042"/>
      <c r="VKY1" s="2042"/>
      <c r="VKZ1" s="2042"/>
      <c r="VLA1" s="2042" t="s">
        <v>822</v>
      </c>
      <c r="VLB1" s="2042"/>
      <c r="VLC1" s="2042"/>
      <c r="VLD1" s="2042"/>
      <c r="VLE1" s="2042"/>
      <c r="VLF1" s="2042"/>
      <c r="VLG1" s="2042"/>
      <c r="VLH1" s="2042"/>
      <c r="VLI1" s="2042"/>
      <c r="VLJ1" s="2042"/>
      <c r="VLK1" s="2042"/>
      <c r="VLL1" s="2042"/>
      <c r="VLM1" s="2042"/>
      <c r="VLN1" s="2042"/>
      <c r="VLO1" s="2042"/>
      <c r="VLP1" s="2042"/>
      <c r="VLQ1" s="2042" t="s">
        <v>822</v>
      </c>
      <c r="VLR1" s="2042"/>
      <c r="VLS1" s="2042"/>
      <c r="VLT1" s="2042"/>
      <c r="VLU1" s="2042"/>
      <c r="VLV1" s="2042"/>
      <c r="VLW1" s="2042"/>
      <c r="VLX1" s="2042"/>
      <c r="VLY1" s="2042"/>
      <c r="VLZ1" s="2042"/>
      <c r="VMA1" s="2042"/>
      <c r="VMB1" s="2042"/>
      <c r="VMC1" s="2042"/>
      <c r="VMD1" s="2042"/>
      <c r="VME1" s="2042"/>
      <c r="VMF1" s="2042"/>
      <c r="VMG1" s="2042" t="s">
        <v>822</v>
      </c>
      <c r="VMH1" s="2042"/>
      <c r="VMI1" s="2042"/>
      <c r="VMJ1" s="2042"/>
      <c r="VMK1" s="2042"/>
      <c r="VML1" s="2042"/>
      <c r="VMM1" s="2042"/>
      <c r="VMN1" s="2042"/>
      <c r="VMO1" s="2042"/>
      <c r="VMP1" s="2042"/>
      <c r="VMQ1" s="2042"/>
      <c r="VMR1" s="2042"/>
      <c r="VMS1" s="2042"/>
      <c r="VMT1" s="2042"/>
      <c r="VMU1" s="2042"/>
      <c r="VMV1" s="2042"/>
      <c r="VMW1" s="2042" t="s">
        <v>822</v>
      </c>
      <c r="VMX1" s="2042"/>
      <c r="VMY1" s="2042"/>
      <c r="VMZ1" s="2042"/>
      <c r="VNA1" s="2042"/>
      <c r="VNB1" s="2042"/>
      <c r="VNC1" s="2042"/>
      <c r="VND1" s="2042"/>
      <c r="VNE1" s="2042"/>
      <c r="VNF1" s="2042"/>
      <c r="VNG1" s="2042"/>
      <c r="VNH1" s="2042"/>
      <c r="VNI1" s="2042"/>
      <c r="VNJ1" s="2042"/>
      <c r="VNK1" s="2042"/>
      <c r="VNL1" s="2042"/>
      <c r="VNM1" s="2042" t="s">
        <v>822</v>
      </c>
      <c r="VNN1" s="2042"/>
      <c r="VNO1" s="2042"/>
      <c r="VNP1" s="2042"/>
      <c r="VNQ1" s="2042"/>
      <c r="VNR1" s="2042"/>
      <c r="VNS1" s="2042"/>
      <c r="VNT1" s="2042"/>
      <c r="VNU1" s="2042"/>
      <c r="VNV1" s="2042"/>
      <c r="VNW1" s="2042"/>
      <c r="VNX1" s="2042"/>
      <c r="VNY1" s="2042"/>
      <c r="VNZ1" s="2042"/>
      <c r="VOA1" s="2042"/>
      <c r="VOB1" s="2042"/>
      <c r="VOC1" s="2042" t="s">
        <v>822</v>
      </c>
      <c r="VOD1" s="2042"/>
      <c r="VOE1" s="2042"/>
      <c r="VOF1" s="2042"/>
      <c r="VOG1" s="2042"/>
      <c r="VOH1" s="2042"/>
      <c r="VOI1" s="2042"/>
      <c r="VOJ1" s="2042"/>
      <c r="VOK1" s="2042"/>
      <c r="VOL1" s="2042"/>
      <c r="VOM1" s="2042"/>
      <c r="VON1" s="2042"/>
      <c r="VOO1" s="2042"/>
      <c r="VOP1" s="2042"/>
      <c r="VOQ1" s="2042"/>
      <c r="VOR1" s="2042"/>
      <c r="VOS1" s="2042" t="s">
        <v>822</v>
      </c>
      <c r="VOT1" s="2042"/>
      <c r="VOU1" s="2042"/>
      <c r="VOV1" s="2042"/>
      <c r="VOW1" s="2042"/>
      <c r="VOX1" s="2042"/>
      <c r="VOY1" s="2042"/>
      <c r="VOZ1" s="2042"/>
      <c r="VPA1" s="2042"/>
      <c r="VPB1" s="2042"/>
      <c r="VPC1" s="2042"/>
      <c r="VPD1" s="2042"/>
      <c r="VPE1" s="2042"/>
      <c r="VPF1" s="2042"/>
      <c r="VPG1" s="2042"/>
      <c r="VPH1" s="2042"/>
      <c r="VPI1" s="2042" t="s">
        <v>822</v>
      </c>
      <c r="VPJ1" s="2042"/>
      <c r="VPK1" s="2042"/>
      <c r="VPL1" s="2042"/>
      <c r="VPM1" s="2042"/>
      <c r="VPN1" s="2042"/>
      <c r="VPO1" s="2042"/>
      <c r="VPP1" s="2042"/>
      <c r="VPQ1" s="2042"/>
      <c r="VPR1" s="2042"/>
      <c r="VPS1" s="2042"/>
      <c r="VPT1" s="2042"/>
      <c r="VPU1" s="2042"/>
      <c r="VPV1" s="2042"/>
      <c r="VPW1" s="2042"/>
      <c r="VPX1" s="2042"/>
      <c r="VPY1" s="2042" t="s">
        <v>822</v>
      </c>
      <c r="VPZ1" s="2042"/>
      <c r="VQA1" s="2042"/>
      <c r="VQB1" s="2042"/>
      <c r="VQC1" s="2042"/>
      <c r="VQD1" s="2042"/>
      <c r="VQE1" s="2042"/>
      <c r="VQF1" s="2042"/>
      <c r="VQG1" s="2042"/>
      <c r="VQH1" s="2042"/>
      <c r="VQI1" s="2042"/>
      <c r="VQJ1" s="2042"/>
      <c r="VQK1" s="2042"/>
      <c r="VQL1" s="2042"/>
      <c r="VQM1" s="2042"/>
      <c r="VQN1" s="2042"/>
      <c r="VQO1" s="2042" t="s">
        <v>822</v>
      </c>
      <c r="VQP1" s="2042"/>
      <c r="VQQ1" s="2042"/>
      <c r="VQR1" s="2042"/>
      <c r="VQS1" s="2042"/>
      <c r="VQT1" s="2042"/>
      <c r="VQU1" s="2042"/>
      <c r="VQV1" s="2042"/>
      <c r="VQW1" s="2042"/>
      <c r="VQX1" s="2042"/>
      <c r="VQY1" s="2042"/>
      <c r="VQZ1" s="2042"/>
      <c r="VRA1" s="2042"/>
      <c r="VRB1" s="2042"/>
      <c r="VRC1" s="2042"/>
      <c r="VRD1" s="2042"/>
      <c r="VRE1" s="2042" t="s">
        <v>822</v>
      </c>
      <c r="VRF1" s="2042"/>
      <c r="VRG1" s="2042"/>
      <c r="VRH1" s="2042"/>
      <c r="VRI1" s="2042"/>
      <c r="VRJ1" s="2042"/>
      <c r="VRK1" s="2042"/>
      <c r="VRL1" s="2042"/>
      <c r="VRM1" s="2042"/>
      <c r="VRN1" s="2042"/>
      <c r="VRO1" s="2042"/>
      <c r="VRP1" s="2042"/>
      <c r="VRQ1" s="2042"/>
      <c r="VRR1" s="2042"/>
      <c r="VRS1" s="2042"/>
      <c r="VRT1" s="2042"/>
      <c r="VRU1" s="2042" t="s">
        <v>822</v>
      </c>
      <c r="VRV1" s="2042"/>
      <c r="VRW1" s="2042"/>
      <c r="VRX1" s="2042"/>
      <c r="VRY1" s="2042"/>
      <c r="VRZ1" s="2042"/>
      <c r="VSA1" s="2042"/>
      <c r="VSB1" s="2042"/>
      <c r="VSC1" s="2042"/>
      <c r="VSD1" s="2042"/>
      <c r="VSE1" s="2042"/>
      <c r="VSF1" s="2042"/>
      <c r="VSG1" s="2042"/>
      <c r="VSH1" s="2042"/>
      <c r="VSI1" s="2042"/>
      <c r="VSJ1" s="2042"/>
      <c r="VSK1" s="2042" t="s">
        <v>822</v>
      </c>
      <c r="VSL1" s="2042"/>
      <c r="VSM1" s="2042"/>
      <c r="VSN1" s="2042"/>
      <c r="VSO1" s="2042"/>
      <c r="VSP1" s="2042"/>
      <c r="VSQ1" s="2042"/>
      <c r="VSR1" s="2042"/>
      <c r="VSS1" s="2042"/>
      <c r="VST1" s="2042"/>
      <c r="VSU1" s="2042"/>
      <c r="VSV1" s="2042"/>
      <c r="VSW1" s="2042"/>
      <c r="VSX1" s="2042"/>
      <c r="VSY1" s="2042"/>
      <c r="VSZ1" s="2042"/>
      <c r="VTA1" s="2042" t="s">
        <v>822</v>
      </c>
      <c r="VTB1" s="2042"/>
      <c r="VTC1" s="2042"/>
      <c r="VTD1" s="2042"/>
      <c r="VTE1" s="2042"/>
      <c r="VTF1" s="2042"/>
      <c r="VTG1" s="2042"/>
      <c r="VTH1" s="2042"/>
      <c r="VTI1" s="2042"/>
      <c r="VTJ1" s="2042"/>
      <c r="VTK1" s="2042"/>
      <c r="VTL1" s="2042"/>
      <c r="VTM1" s="2042"/>
      <c r="VTN1" s="2042"/>
      <c r="VTO1" s="2042"/>
      <c r="VTP1" s="2042"/>
      <c r="VTQ1" s="2042" t="s">
        <v>822</v>
      </c>
      <c r="VTR1" s="2042"/>
      <c r="VTS1" s="2042"/>
      <c r="VTT1" s="2042"/>
      <c r="VTU1" s="2042"/>
      <c r="VTV1" s="2042"/>
      <c r="VTW1" s="2042"/>
      <c r="VTX1" s="2042"/>
      <c r="VTY1" s="2042"/>
      <c r="VTZ1" s="2042"/>
      <c r="VUA1" s="2042"/>
      <c r="VUB1" s="2042"/>
      <c r="VUC1" s="2042"/>
      <c r="VUD1" s="2042"/>
      <c r="VUE1" s="2042"/>
      <c r="VUF1" s="2042"/>
      <c r="VUG1" s="2042" t="s">
        <v>822</v>
      </c>
      <c r="VUH1" s="2042"/>
      <c r="VUI1" s="2042"/>
      <c r="VUJ1" s="2042"/>
      <c r="VUK1" s="2042"/>
      <c r="VUL1" s="2042"/>
      <c r="VUM1" s="2042"/>
      <c r="VUN1" s="2042"/>
      <c r="VUO1" s="2042"/>
      <c r="VUP1" s="2042"/>
      <c r="VUQ1" s="2042"/>
      <c r="VUR1" s="2042"/>
      <c r="VUS1" s="2042"/>
      <c r="VUT1" s="2042"/>
      <c r="VUU1" s="2042"/>
      <c r="VUV1" s="2042"/>
      <c r="VUW1" s="2042" t="s">
        <v>822</v>
      </c>
      <c r="VUX1" s="2042"/>
      <c r="VUY1" s="2042"/>
      <c r="VUZ1" s="2042"/>
      <c r="VVA1" s="2042"/>
      <c r="VVB1" s="2042"/>
      <c r="VVC1" s="2042"/>
      <c r="VVD1" s="2042"/>
      <c r="VVE1" s="2042"/>
      <c r="VVF1" s="2042"/>
      <c r="VVG1" s="2042"/>
      <c r="VVH1" s="2042"/>
      <c r="VVI1" s="2042"/>
      <c r="VVJ1" s="2042"/>
      <c r="VVK1" s="2042"/>
      <c r="VVL1" s="2042"/>
      <c r="VVM1" s="2042" t="s">
        <v>822</v>
      </c>
      <c r="VVN1" s="2042"/>
      <c r="VVO1" s="2042"/>
      <c r="VVP1" s="2042"/>
      <c r="VVQ1" s="2042"/>
      <c r="VVR1" s="2042"/>
      <c r="VVS1" s="2042"/>
      <c r="VVT1" s="2042"/>
      <c r="VVU1" s="2042"/>
      <c r="VVV1" s="2042"/>
      <c r="VVW1" s="2042"/>
      <c r="VVX1" s="2042"/>
      <c r="VVY1" s="2042"/>
      <c r="VVZ1" s="2042"/>
      <c r="VWA1" s="2042"/>
      <c r="VWB1" s="2042"/>
      <c r="VWC1" s="2042" t="s">
        <v>822</v>
      </c>
      <c r="VWD1" s="2042"/>
      <c r="VWE1" s="2042"/>
      <c r="VWF1" s="2042"/>
      <c r="VWG1" s="2042"/>
      <c r="VWH1" s="2042"/>
      <c r="VWI1" s="2042"/>
      <c r="VWJ1" s="2042"/>
      <c r="VWK1" s="2042"/>
      <c r="VWL1" s="2042"/>
      <c r="VWM1" s="2042"/>
      <c r="VWN1" s="2042"/>
      <c r="VWO1" s="2042"/>
      <c r="VWP1" s="2042"/>
      <c r="VWQ1" s="2042"/>
      <c r="VWR1" s="2042"/>
      <c r="VWS1" s="2042" t="s">
        <v>822</v>
      </c>
      <c r="VWT1" s="2042"/>
      <c r="VWU1" s="2042"/>
      <c r="VWV1" s="2042"/>
      <c r="VWW1" s="2042"/>
      <c r="VWX1" s="2042"/>
      <c r="VWY1" s="2042"/>
      <c r="VWZ1" s="2042"/>
      <c r="VXA1" s="2042"/>
      <c r="VXB1" s="2042"/>
      <c r="VXC1" s="2042"/>
      <c r="VXD1" s="2042"/>
      <c r="VXE1" s="2042"/>
      <c r="VXF1" s="2042"/>
      <c r="VXG1" s="2042"/>
      <c r="VXH1" s="2042"/>
      <c r="VXI1" s="2042" t="s">
        <v>822</v>
      </c>
      <c r="VXJ1" s="2042"/>
      <c r="VXK1" s="2042"/>
      <c r="VXL1" s="2042"/>
      <c r="VXM1" s="2042"/>
      <c r="VXN1" s="2042"/>
      <c r="VXO1" s="2042"/>
      <c r="VXP1" s="2042"/>
      <c r="VXQ1" s="2042"/>
      <c r="VXR1" s="2042"/>
      <c r="VXS1" s="2042"/>
      <c r="VXT1" s="2042"/>
      <c r="VXU1" s="2042"/>
      <c r="VXV1" s="2042"/>
      <c r="VXW1" s="2042"/>
      <c r="VXX1" s="2042"/>
      <c r="VXY1" s="2042" t="s">
        <v>822</v>
      </c>
      <c r="VXZ1" s="2042"/>
      <c r="VYA1" s="2042"/>
      <c r="VYB1" s="2042"/>
      <c r="VYC1" s="2042"/>
      <c r="VYD1" s="2042"/>
      <c r="VYE1" s="2042"/>
      <c r="VYF1" s="2042"/>
      <c r="VYG1" s="2042"/>
      <c r="VYH1" s="2042"/>
      <c r="VYI1" s="2042"/>
      <c r="VYJ1" s="2042"/>
      <c r="VYK1" s="2042"/>
      <c r="VYL1" s="2042"/>
      <c r="VYM1" s="2042"/>
      <c r="VYN1" s="2042"/>
      <c r="VYO1" s="2042" t="s">
        <v>822</v>
      </c>
      <c r="VYP1" s="2042"/>
      <c r="VYQ1" s="2042"/>
      <c r="VYR1" s="2042"/>
      <c r="VYS1" s="2042"/>
      <c r="VYT1" s="2042"/>
      <c r="VYU1" s="2042"/>
      <c r="VYV1" s="2042"/>
      <c r="VYW1" s="2042"/>
      <c r="VYX1" s="2042"/>
      <c r="VYY1" s="2042"/>
      <c r="VYZ1" s="2042"/>
      <c r="VZA1" s="2042"/>
      <c r="VZB1" s="2042"/>
      <c r="VZC1" s="2042"/>
      <c r="VZD1" s="2042"/>
      <c r="VZE1" s="2042" t="s">
        <v>822</v>
      </c>
      <c r="VZF1" s="2042"/>
      <c r="VZG1" s="2042"/>
      <c r="VZH1" s="2042"/>
      <c r="VZI1" s="2042"/>
      <c r="VZJ1" s="2042"/>
      <c r="VZK1" s="2042"/>
      <c r="VZL1" s="2042"/>
      <c r="VZM1" s="2042"/>
      <c r="VZN1" s="2042"/>
      <c r="VZO1" s="2042"/>
      <c r="VZP1" s="2042"/>
      <c r="VZQ1" s="2042"/>
      <c r="VZR1" s="2042"/>
      <c r="VZS1" s="2042"/>
      <c r="VZT1" s="2042"/>
      <c r="VZU1" s="2042" t="s">
        <v>822</v>
      </c>
      <c r="VZV1" s="2042"/>
      <c r="VZW1" s="2042"/>
      <c r="VZX1" s="2042"/>
      <c r="VZY1" s="2042"/>
      <c r="VZZ1" s="2042"/>
      <c r="WAA1" s="2042"/>
      <c r="WAB1" s="2042"/>
      <c r="WAC1" s="2042"/>
      <c r="WAD1" s="2042"/>
      <c r="WAE1" s="2042"/>
      <c r="WAF1" s="2042"/>
      <c r="WAG1" s="2042"/>
      <c r="WAH1" s="2042"/>
      <c r="WAI1" s="2042"/>
      <c r="WAJ1" s="2042"/>
      <c r="WAK1" s="2042" t="s">
        <v>822</v>
      </c>
      <c r="WAL1" s="2042"/>
      <c r="WAM1" s="2042"/>
      <c r="WAN1" s="2042"/>
      <c r="WAO1" s="2042"/>
      <c r="WAP1" s="2042"/>
      <c r="WAQ1" s="2042"/>
      <c r="WAR1" s="2042"/>
      <c r="WAS1" s="2042"/>
      <c r="WAT1" s="2042"/>
      <c r="WAU1" s="2042"/>
      <c r="WAV1" s="2042"/>
      <c r="WAW1" s="2042"/>
      <c r="WAX1" s="2042"/>
      <c r="WAY1" s="2042"/>
      <c r="WAZ1" s="2042"/>
      <c r="WBA1" s="2042" t="s">
        <v>822</v>
      </c>
      <c r="WBB1" s="2042"/>
      <c r="WBC1" s="2042"/>
      <c r="WBD1" s="2042"/>
      <c r="WBE1" s="2042"/>
      <c r="WBF1" s="2042"/>
      <c r="WBG1" s="2042"/>
      <c r="WBH1" s="2042"/>
      <c r="WBI1" s="2042"/>
      <c r="WBJ1" s="2042"/>
      <c r="WBK1" s="2042"/>
      <c r="WBL1" s="2042"/>
      <c r="WBM1" s="2042"/>
      <c r="WBN1" s="2042"/>
      <c r="WBO1" s="2042"/>
      <c r="WBP1" s="2042"/>
      <c r="WBQ1" s="2042" t="s">
        <v>822</v>
      </c>
      <c r="WBR1" s="2042"/>
      <c r="WBS1" s="2042"/>
      <c r="WBT1" s="2042"/>
      <c r="WBU1" s="2042"/>
      <c r="WBV1" s="2042"/>
      <c r="WBW1" s="2042"/>
      <c r="WBX1" s="2042"/>
      <c r="WBY1" s="2042"/>
      <c r="WBZ1" s="2042"/>
      <c r="WCA1" s="2042"/>
      <c r="WCB1" s="2042"/>
      <c r="WCC1" s="2042"/>
      <c r="WCD1" s="2042"/>
      <c r="WCE1" s="2042"/>
      <c r="WCF1" s="2042"/>
      <c r="WCG1" s="2042" t="s">
        <v>822</v>
      </c>
      <c r="WCH1" s="2042"/>
      <c r="WCI1" s="2042"/>
      <c r="WCJ1" s="2042"/>
      <c r="WCK1" s="2042"/>
      <c r="WCL1" s="2042"/>
      <c r="WCM1" s="2042"/>
      <c r="WCN1" s="2042"/>
      <c r="WCO1" s="2042"/>
      <c r="WCP1" s="2042"/>
      <c r="WCQ1" s="2042"/>
      <c r="WCR1" s="2042"/>
      <c r="WCS1" s="2042"/>
      <c r="WCT1" s="2042"/>
      <c r="WCU1" s="2042"/>
      <c r="WCV1" s="2042"/>
      <c r="WCW1" s="2042" t="s">
        <v>822</v>
      </c>
      <c r="WCX1" s="2042"/>
      <c r="WCY1" s="2042"/>
      <c r="WCZ1" s="2042"/>
      <c r="WDA1" s="2042"/>
      <c r="WDB1" s="2042"/>
      <c r="WDC1" s="2042"/>
      <c r="WDD1" s="2042"/>
      <c r="WDE1" s="2042"/>
      <c r="WDF1" s="2042"/>
      <c r="WDG1" s="2042"/>
      <c r="WDH1" s="2042"/>
      <c r="WDI1" s="2042"/>
      <c r="WDJ1" s="2042"/>
      <c r="WDK1" s="2042"/>
      <c r="WDL1" s="2042"/>
      <c r="WDM1" s="2042" t="s">
        <v>822</v>
      </c>
      <c r="WDN1" s="2042"/>
      <c r="WDO1" s="2042"/>
      <c r="WDP1" s="2042"/>
      <c r="WDQ1" s="2042"/>
      <c r="WDR1" s="2042"/>
      <c r="WDS1" s="2042"/>
      <c r="WDT1" s="2042"/>
      <c r="WDU1" s="2042"/>
      <c r="WDV1" s="2042"/>
      <c r="WDW1" s="2042"/>
      <c r="WDX1" s="2042"/>
      <c r="WDY1" s="2042"/>
      <c r="WDZ1" s="2042"/>
      <c r="WEA1" s="2042"/>
      <c r="WEB1" s="2042"/>
      <c r="WEC1" s="2042" t="s">
        <v>822</v>
      </c>
      <c r="WED1" s="2042"/>
      <c r="WEE1" s="2042"/>
      <c r="WEF1" s="2042"/>
      <c r="WEG1" s="2042"/>
      <c r="WEH1" s="2042"/>
      <c r="WEI1" s="2042"/>
      <c r="WEJ1" s="2042"/>
      <c r="WEK1" s="2042"/>
      <c r="WEL1" s="2042"/>
      <c r="WEM1" s="2042"/>
      <c r="WEN1" s="2042"/>
      <c r="WEO1" s="2042"/>
      <c r="WEP1" s="2042"/>
      <c r="WEQ1" s="2042"/>
      <c r="WER1" s="2042"/>
      <c r="WES1" s="2042" t="s">
        <v>822</v>
      </c>
      <c r="WET1" s="2042"/>
      <c r="WEU1" s="2042"/>
      <c r="WEV1" s="2042"/>
      <c r="WEW1" s="2042"/>
      <c r="WEX1" s="2042"/>
      <c r="WEY1" s="2042"/>
      <c r="WEZ1" s="2042"/>
      <c r="WFA1" s="2042"/>
      <c r="WFB1" s="2042"/>
      <c r="WFC1" s="2042"/>
      <c r="WFD1" s="2042"/>
      <c r="WFE1" s="2042"/>
      <c r="WFF1" s="2042"/>
      <c r="WFG1" s="2042"/>
      <c r="WFH1" s="2042"/>
      <c r="WFI1" s="2042" t="s">
        <v>822</v>
      </c>
      <c r="WFJ1" s="2042"/>
      <c r="WFK1" s="2042"/>
      <c r="WFL1" s="2042"/>
      <c r="WFM1" s="2042"/>
      <c r="WFN1" s="2042"/>
      <c r="WFO1" s="2042"/>
      <c r="WFP1" s="2042"/>
      <c r="WFQ1" s="2042"/>
      <c r="WFR1" s="2042"/>
      <c r="WFS1" s="2042"/>
      <c r="WFT1" s="2042"/>
      <c r="WFU1" s="2042"/>
      <c r="WFV1" s="2042"/>
      <c r="WFW1" s="2042"/>
      <c r="WFX1" s="2042"/>
      <c r="WFY1" s="2042" t="s">
        <v>822</v>
      </c>
      <c r="WFZ1" s="2042"/>
      <c r="WGA1" s="2042"/>
      <c r="WGB1" s="2042"/>
      <c r="WGC1" s="2042"/>
      <c r="WGD1" s="2042"/>
      <c r="WGE1" s="2042"/>
      <c r="WGF1" s="2042"/>
      <c r="WGG1" s="2042"/>
      <c r="WGH1" s="2042"/>
      <c r="WGI1" s="2042"/>
      <c r="WGJ1" s="2042"/>
      <c r="WGK1" s="2042"/>
      <c r="WGL1" s="2042"/>
      <c r="WGM1" s="2042"/>
      <c r="WGN1" s="2042"/>
      <c r="WGO1" s="2042" t="s">
        <v>822</v>
      </c>
      <c r="WGP1" s="2042"/>
      <c r="WGQ1" s="2042"/>
      <c r="WGR1" s="2042"/>
      <c r="WGS1" s="2042"/>
      <c r="WGT1" s="2042"/>
      <c r="WGU1" s="2042"/>
      <c r="WGV1" s="2042"/>
      <c r="WGW1" s="2042"/>
      <c r="WGX1" s="2042"/>
      <c r="WGY1" s="2042"/>
      <c r="WGZ1" s="2042"/>
      <c r="WHA1" s="2042"/>
      <c r="WHB1" s="2042"/>
      <c r="WHC1" s="2042"/>
      <c r="WHD1" s="2042"/>
      <c r="WHE1" s="2042" t="s">
        <v>822</v>
      </c>
      <c r="WHF1" s="2042"/>
      <c r="WHG1" s="2042"/>
      <c r="WHH1" s="2042"/>
      <c r="WHI1" s="2042"/>
      <c r="WHJ1" s="2042"/>
      <c r="WHK1" s="2042"/>
      <c r="WHL1" s="2042"/>
      <c r="WHM1" s="2042"/>
      <c r="WHN1" s="2042"/>
      <c r="WHO1" s="2042"/>
      <c r="WHP1" s="2042"/>
      <c r="WHQ1" s="2042"/>
      <c r="WHR1" s="2042"/>
      <c r="WHS1" s="2042"/>
      <c r="WHT1" s="2042"/>
      <c r="WHU1" s="2042" t="s">
        <v>822</v>
      </c>
      <c r="WHV1" s="2042"/>
      <c r="WHW1" s="2042"/>
      <c r="WHX1" s="2042"/>
      <c r="WHY1" s="2042"/>
      <c r="WHZ1" s="2042"/>
      <c r="WIA1" s="2042"/>
      <c r="WIB1" s="2042"/>
      <c r="WIC1" s="2042"/>
      <c r="WID1" s="2042"/>
      <c r="WIE1" s="2042"/>
      <c r="WIF1" s="2042"/>
      <c r="WIG1" s="2042"/>
      <c r="WIH1" s="2042"/>
      <c r="WII1" s="2042"/>
      <c r="WIJ1" s="2042"/>
      <c r="WIK1" s="2042" t="s">
        <v>822</v>
      </c>
      <c r="WIL1" s="2042"/>
      <c r="WIM1" s="2042"/>
      <c r="WIN1" s="2042"/>
      <c r="WIO1" s="2042"/>
      <c r="WIP1" s="2042"/>
      <c r="WIQ1" s="2042"/>
      <c r="WIR1" s="2042"/>
      <c r="WIS1" s="2042"/>
      <c r="WIT1" s="2042"/>
      <c r="WIU1" s="2042"/>
      <c r="WIV1" s="2042"/>
      <c r="WIW1" s="2042"/>
      <c r="WIX1" s="2042"/>
      <c r="WIY1" s="2042"/>
      <c r="WIZ1" s="2042"/>
      <c r="WJA1" s="2042" t="s">
        <v>822</v>
      </c>
      <c r="WJB1" s="2042"/>
      <c r="WJC1" s="2042"/>
      <c r="WJD1" s="2042"/>
      <c r="WJE1" s="2042"/>
      <c r="WJF1" s="2042"/>
      <c r="WJG1" s="2042"/>
      <c r="WJH1" s="2042"/>
      <c r="WJI1" s="2042"/>
      <c r="WJJ1" s="2042"/>
      <c r="WJK1" s="2042"/>
      <c r="WJL1" s="2042"/>
      <c r="WJM1" s="2042"/>
      <c r="WJN1" s="2042"/>
      <c r="WJO1" s="2042"/>
      <c r="WJP1" s="2042"/>
      <c r="WJQ1" s="2042" t="s">
        <v>822</v>
      </c>
      <c r="WJR1" s="2042"/>
      <c r="WJS1" s="2042"/>
      <c r="WJT1" s="2042"/>
      <c r="WJU1" s="2042"/>
      <c r="WJV1" s="2042"/>
      <c r="WJW1" s="2042"/>
      <c r="WJX1" s="2042"/>
      <c r="WJY1" s="2042"/>
      <c r="WJZ1" s="2042"/>
      <c r="WKA1" s="2042"/>
      <c r="WKB1" s="2042"/>
      <c r="WKC1" s="2042"/>
      <c r="WKD1" s="2042"/>
      <c r="WKE1" s="2042"/>
      <c r="WKF1" s="2042"/>
      <c r="WKG1" s="2042" t="s">
        <v>822</v>
      </c>
      <c r="WKH1" s="2042"/>
      <c r="WKI1" s="2042"/>
      <c r="WKJ1" s="2042"/>
      <c r="WKK1" s="2042"/>
      <c r="WKL1" s="2042"/>
      <c r="WKM1" s="2042"/>
      <c r="WKN1" s="2042"/>
      <c r="WKO1" s="2042"/>
      <c r="WKP1" s="2042"/>
      <c r="WKQ1" s="2042"/>
      <c r="WKR1" s="2042"/>
      <c r="WKS1" s="2042"/>
      <c r="WKT1" s="2042"/>
      <c r="WKU1" s="2042"/>
      <c r="WKV1" s="2042"/>
      <c r="WKW1" s="2042" t="s">
        <v>822</v>
      </c>
      <c r="WKX1" s="2042"/>
      <c r="WKY1" s="2042"/>
      <c r="WKZ1" s="2042"/>
      <c r="WLA1" s="2042"/>
      <c r="WLB1" s="2042"/>
      <c r="WLC1" s="2042"/>
      <c r="WLD1" s="2042"/>
      <c r="WLE1" s="2042"/>
      <c r="WLF1" s="2042"/>
      <c r="WLG1" s="2042"/>
      <c r="WLH1" s="2042"/>
      <c r="WLI1" s="2042"/>
      <c r="WLJ1" s="2042"/>
      <c r="WLK1" s="2042"/>
      <c r="WLL1" s="2042"/>
      <c r="WLM1" s="2042" t="s">
        <v>822</v>
      </c>
      <c r="WLN1" s="2042"/>
      <c r="WLO1" s="2042"/>
      <c r="WLP1" s="2042"/>
      <c r="WLQ1" s="2042"/>
      <c r="WLR1" s="2042"/>
      <c r="WLS1" s="2042"/>
      <c r="WLT1" s="2042"/>
      <c r="WLU1" s="2042"/>
      <c r="WLV1" s="2042"/>
      <c r="WLW1" s="2042"/>
      <c r="WLX1" s="2042"/>
      <c r="WLY1" s="2042"/>
      <c r="WLZ1" s="2042"/>
      <c r="WMA1" s="2042"/>
      <c r="WMB1" s="2042"/>
      <c r="WMC1" s="2042" t="s">
        <v>822</v>
      </c>
      <c r="WMD1" s="2042"/>
      <c r="WME1" s="2042"/>
      <c r="WMF1" s="2042"/>
      <c r="WMG1" s="2042"/>
      <c r="WMH1" s="2042"/>
      <c r="WMI1" s="2042"/>
      <c r="WMJ1" s="2042"/>
      <c r="WMK1" s="2042"/>
      <c r="WML1" s="2042"/>
      <c r="WMM1" s="2042"/>
      <c r="WMN1" s="2042"/>
      <c r="WMO1" s="2042"/>
      <c r="WMP1" s="2042"/>
      <c r="WMQ1" s="2042"/>
      <c r="WMR1" s="2042"/>
      <c r="WMS1" s="2042" t="s">
        <v>822</v>
      </c>
      <c r="WMT1" s="2042"/>
      <c r="WMU1" s="2042"/>
      <c r="WMV1" s="2042"/>
      <c r="WMW1" s="2042"/>
      <c r="WMX1" s="2042"/>
      <c r="WMY1" s="2042"/>
      <c r="WMZ1" s="2042"/>
      <c r="WNA1" s="2042"/>
      <c r="WNB1" s="2042"/>
      <c r="WNC1" s="2042"/>
      <c r="WND1" s="2042"/>
      <c r="WNE1" s="2042"/>
      <c r="WNF1" s="2042"/>
      <c r="WNG1" s="2042"/>
      <c r="WNH1" s="2042"/>
      <c r="WNI1" s="2042" t="s">
        <v>822</v>
      </c>
      <c r="WNJ1" s="2042"/>
      <c r="WNK1" s="2042"/>
      <c r="WNL1" s="2042"/>
      <c r="WNM1" s="2042"/>
      <c r="WNN1" s="2042"/>
      <c r="WNO1" s="2042"/>
      <c r="WNP1" s="2042"/>
      <c r="WNQ1" s="2042"/>
      <c r="WNR1" s="2042"/>
      <c r="WNS1" s="2042"/>
      <c r="WNT1" s="2042"/>
      <c r="WNU1" s="2042"/>
      <c r="WNV1" s="2042"/>
      <c r="WNW1" s="2042"/>
      <c r="WNX1" s="2042"/>
      <c r="WNY1" s="2042" t="s">
        <v>822</v>
      </c>
      <c r="WNZ1" s="2042"/>
      <c r="WOA1" s="2042"/>
      <c r="WOB1" s="2042"/>
      <c r="WOC1" s="2042"/>
      <c r="WOD1" s="2042"/>
      <c r="WOE1" s="2042"/>
      <c r="WOF1" s="2042"/>
      <c r="WOG1" s="2042"/>
      <c r="WOH1" s="2042"/>
      <c r="WOI1" s="2042"/>
      <c r="WOJ1" s="2042"/>
      <c r="WOK1" s="2042"/>
      <c r="WOL1" s="2042"/>
      <c r="WOM1" s="2042"/>
      <c r="WON1" s="2042"/>
      <c r="WOO1" s="2042" t="s">
        <v>822</v>
      </c>
      <c r="WOP1" s="2042"/>
      <c r="WOQ1" s="2042"/>
      <c r="WOR1" s="2042"/>
      <c r="WOS1" s="2042"/>
      <c r="WOT1" s="2042"/>
      <c r="WOU1" s="2042"/>
      <c r="WOV1" s="2042"/>
      <c r="WOW1" s="2042"/>
      <c r="WOX1" s="2042"/>
      <c r="WOY1" s="2042"/>
      <c r="WOZ1" s="2042"/>
      <c r="WPA1" s="2042"/>
      <c r="WPB1" s="2042"/>
      <c r="WPC1" s="2042"/>
      <c r="WPD1" s="2042"/>
      <c r="WPE1" s="2042" t="s">
        <v>822</v>
      </c>
      <c r="WPF1" s="2042"/>
      <c r="WPG1" s="2042"/>
      <c r="WPH1" s="2042"/>
      <c r="WPI1" s="2042"/>
      <c r="WPJ1" s="2042"/>
      <c r="WPK1" s="2042"/>
      <c r="WPL1" s="2042"/>
      <c r="WPM1" s="2042"/>
      <c r="WPN1" s="2042"/>
      <c r="WPO1" s="2042"/>
      <c r="WPP1" s="2042"/>
      <c r="WPQ1" s="2042"/>
      <c r="WPR1" s="2042"/>
      <c r="WPS1" s="2042"/>
      <c r="WPT1" s="2042"/>
      <c r="WPU1" s="2042" t="s">
        <v>822</v>
      </c>
      <c r="WPV1" s="2042"/>
      <c r="WPW1" s="2042"/>
      <c r="WPX1" s="2042"/>
      <c r="WPY1" s="2042"/>
      <c r="WPZ1" s="2042"/>
      <c r="WQA1" s="2042"/>
      <c r="WQB1" s="2042"/>
      <c r="WQC1" s="2042"/>
      <c r="WQD1" s="2042"/>
      <c r="WQE1" s="2042"/>
      <c r="WQF1" s="2042"/>
      <c r="WQG1" s="2042"/>
      <c r="WQH1" s="2042"/>
      <c r="WQI1" s="2042"/>
      <c r="WQJ1" s="2042"/>
      <c r="WQK1" s="2042" t="s">
        <v>822</v>
      </c>
      <c r="WQL1" s="2042"/>
      <c r="WQM1" s="2042"/>
      <c r="WQN1" s="2042"/>
      <c r="WQO1" s="2042"/>
      <c r="WQP1" s="2042"/>
      <c r="WQQ1" s="2042"/>
      <c r="WQR1" s="2042"/>
      <c r="WQS1" s="2042"/>
      <c r="WQT1" s="2042"/>
      <c r="WQU1" s="2042"/>
      <c r="WQV1" s="2042"/>
      <c r="WQW1" s="2042"/>
      <c r="WQX1" s="2042"/>
      <c r="WQY1" s="2042"/>
      <c r="WQZ1" s="2042"/>
      <c r="WRA1" s="2042" t="s">
        <v>822</v>
      </c>
      <c r="WRB1" s="2042"/>
      <c r="WRC1" s="2042"/>
      <c r="WRD1" s="2042"/>
      <c r="WRE1" s="2042"/>
      <c r="WRF1" s="2042"/>
      <c r="WRG1" s="2042"/>
      <c r="WRH1" s="2042"/>
      <c r="WRI1" s="2042"/>
      <c r="WRJ1" s="2042"/>
      <c r="WRK1" s="2042"/>
      <c r="WRL1" s="2042"/>
      <c r="WRM1" s="2042"/>
      <c r="WRN1" s="2042"/>
      <c r="WRO1" s="2042"/>
      <c r="WRP1" s="2042"/>
      <c r="WRQ1" s="2042" t="s">
        <v>822</v>
      </c>
      <c r="WRR1" s="2042"/>
      <c r="WRS1" s="2042"/>
      <c r="WRT1" s="2042"/>
      <c r="WRU1" s="2042"/>
      <c r="WRV1" s="2042"/>
      <c r="WRW1" s="2042"/>
      <c r="WRX1" s="2042"/>
      <c r="WRY1" s="2042"/>
      <c r="WRZ1" s="2042"/>
      <c r="WSA1" s="2042"/>
      <c r="WSB1" s="2042"/>
      <c r="WSC1" s="2042"/>
      <c r="WSD1" s="2042"/>
      <c r="WSE1" s="2042"/>
      <c r="WSF1" s="2042"/>
      <c r="WSG1" s="2042" t="s">
        <v>822</v>
      </c>
      <c r="WSH1" s="2042"/>
      <c r="WSI1" s="2042"/>
      <c r="WSJ1" s="2042"/>
      <c r="WSK1" s="2042"/>
      <c r="WSL1" s="2042"/>
      <c r="WSM1" s="2042"/>
      <c r="WSN1" s="2042"/>
      <c r="WSO1" s="2042"/>
      <c r="WSP1" s="2042"/>
      <c r="WSQ1" s="2042"/>
      <c r="WSR1" s="2042"/>
      <c r="WSS1" s="2042"/>
      <c r="WST1" s="2042"/>
      <c r="WSU1" s="2042"/>
      <c r="WSV1" s="2042"/>
      <c r="WSW1" s="2042" t="s">
        <v>822</v>
      </c>
      <c r="WSX1" s="2042"/>
      <c r="WSY1" s="2042"/>
      <c r="WSZ1" s="2042"/>
      <c r="WTA1" s="2042"/>
      <c r="WTB1" s="2042"/>
      <c r="WTC1" s="2042"/>
      <c r="WTD1" s="2042"/>
      <c r="WTE1" s="2042"/>
      <c r="WTF1" s="2042"/>
      <c r="WTG1" s="2042"/>
      <c r="WTH1" s="2042"/>
      <c r="WTI1" s="2042"/>
      <c r="WTJ1" s="2042"/>
      <c r="WTK1" s="2042"/>
      <c r="WTL1" s="2042"/>
      <c r="WTM1" s="2042" t="s">
        <v>822</v>
      </c>
      <c r="WTN1" s="2042"/>
      <c r="WTO1" s="2042"/>
      <c r="WTP1" s="2042"/>
      <c r="WTQ1" s="2042"/>
      <c r="WTR1" s="2042"/>
      <c r="WTS1" s="2042"/>
      <c r="WTT1" s="2042"/>
      <c r="WTU1" s="2042"/>
      <c r="WTV1" s="2042"/>
      <c r="WTW1" s="2042"/>
      <c r="WTX1" s="2042"/>
      <c r="WTY1" s="2042"/>
      <c r="WTZ1" s="2042"/>
      <c r="WUA1" s="2042"/>
      <c r="WUB1" s="2042"/>
      <c r="WUC1" s="2042" t="s">
        <v>822</v>
      </c>
      <c r="WUD1" s="2042"/>
      <c r="WUE1" s="2042"/>
      <c r="WUF1" s="2042"/>
      <c r="WUG1" s="2042"/>
      <c r="WUH1" s="2042"/>
      <c r="WUI1" s="2042"/>
      <c r="WUJ1" s="2042"/>
      <c r="WUK1" s="2042"/>
      <c r="WUL1" s="2042"/>
      <c r="WUM1" s="2042"/>
      <c r="WUN1" s="2042"/>
      <c r="WUO1" s="2042"/>
      <c r="WUP1" s="2042"/>
      <c r="WUQ1" s="2042"/>
      <c r="WUR1" s="2042"/>
      <c r="WUS1" s="2042" t="s">
        <v>822</v>
      </c>
      <c r="WUT1" s="2042"/>
      <c r="WUU1" s="2042"/>
      <c r="WUV1" s="2042"/>
      <c r="WUW1" s="2042"/>
      <c r="WUX1" s="2042"/>
      <c r="WUY1" s="2042"/>
      <c r="WUZ1" s="2042"/>
      <c r="WVA1" s="2042"/>
      <c r="WVB1" s="2042"/>
      <c r="WVC1" s="2042"/>
      <c r="WVD1" s="2042"/>
      <c r="WVE1" s="2042"/>
      <c r="WVF1" s="2042"/>
      <c r="WVG1" s="2042"/>
      <c r="WVH1" s="2042"/>
      <c r="WVI1" s="2042" t="s">
        <v>822</v>
      </c>
      <c r="WVJ1" s="2042"/>
      <c r="WVK1" s="2042"/>
      <c r="WVL1" s="2042"/>
      <c r="WVM1" s="2042"/>
      <c r="WVN1" s="2042"/>
      <c r="WVO1" s="2042"/>
      <c r="WVP1" s="2042"/>
      <c r="WVQ1" s="2042"/>
      <c r="WVR1" s="2042"/>
      <c r="WVS1" s="2042"/>
      <c r="WVT1" s="2042"/>
      <c r="WVU1" s="2042"/>
      <c r="WVV1" s="2042"/>
      <c r="WVW1" s="2042"/>
      <c r="WVX1" s="2042"/>
      <c r="WVY1" s="2042" t="s">
        <v>822</v>
      </c>
      <c r="WVZ1" s="2042"/>
      <c r="WWA1" s="2042"/>
      <c r="WWB1" s="2042"/>
      <c r="WWC1" s="2042"/>
      <c r="WWD1" s="2042"/>
      <c r="WWE1" s="2042"/>
      <c r="WWF1" s="2042"/>
      <c r="WWG1" s="2042"/>
      <c r="WWH1" s="2042"/>
      <c r="WWI1" s="2042"/>
      <c r="WWJ1" s="2042"/>
      <c r="WWK1" s="2042"/>
      <c r="WWL1" s="2042"/>
      <c r="WWM1" s="2042"/>
      <c r="WWN1" s="2042"/>
      <c r="WWO1" s="2042" t="s">
        <v>822</v>
      </c>
      <c r="WWP1" s="2042"/>
      <c r="WWQ1" s="2042"/>
      <c r="WWR1" s="2042"/>
      <c r="WWS1" s="2042"/>
      <c r="WWT1" s="2042"/>
      <c r="WWU1" s="2042"/>
      <c r="WWV1" s="2042"/>
      <c r="WWW1" s="2042"/>
      <c r="WWX1" s="2042"/>
      <c r="WWY1" s="2042"/>
      <c r="WWZ1" s="2042"/>
      <c r="WXA1" s="2042"/>
      <c r="WXB1" s="2042"/>
      <c r="WXC1" s="2042"/>
      <c r="WXD1" s="2042"/>
      <c r="WXE1" s="2042" t="s">
        <v>822</v>
      </c>
      <c r="WXF1" s="2042"/>
      <c r="WXG1" s="2042"/>
      <c r="WXH1" s="2042"/>
      <c r="WXI1" s="2042"/>
      <c r="WXJ1" s="2042"/>
      <c r="WXK1" s="2042"/>
      <c r="WXL1" s="2042"/>
      <c r="WXM1" s="2042"/>
      <c r="WXN1" s="2042"/>
      <c r="WXO1" s="2042"/>
      <c r="WXP1" s="2042"/>
      <c r="WXQ1" s="2042"/>
      <c r="WXR1" s="2042"/>
      <c r="WXS1" s="2042"/>
      <c r="WXT1" s="2042"/>
      <c r="WXU1" s="2042" t="s">
        <v>822</v>
      </c>
      <c r="WXV1" s="2042"/>
      <c r="WXW1" s="2042"/>
      <c r="WXX1" s="2042"/>
      <c r="WXY1" s="2042"/>
      <c r="WXZ1" s="2042"/>
      <c r="WYA1" s="2042"/>
      <c r="WYB1" s="2042"/>
      <c r="WYC1" s="2042"/>
      <c r="WYD1" s="2042"/>
      <c r="WYE1" s="2042"/>
      <c r="WYF1" s="2042"/>
      <c r="WYG1" s="2042"/>
      <c r="WYH1" s="2042"/>
      <c r="WYI1" s="2042"/>
      <c r="WYJ1" s="2042"/>
      <c r="WYK1" s="2042" t="s">
        <v>822</v>
      </c>
      <c r="WYL1" s="2042"/>
      <c r="WYM1" s="2042"/>
      <c r="WYN1" s="2042"/>
      <c r="WYO1" s="2042"/>
      <c r="WYP1" s="2042"/>
      <c r="WYQ1" s="2042"/>
      <c r="WYR1" s="2042"/>
      <c r="WYS1" s="2042"/>
      <c r="WYT1" s="2042"/>
      <c r="WYU1" s="2042"/>
      <c r="WYV1" s="2042"/>
      <c r="WYW1" s="2042"/>
      <c r="WYX1" s="2042"/>
      <c r="WYY1" s="2042"/>
      <c r="WYZ1" s="2042"/>
      <c r="WZA1" s="2042" t="s">
        <v>822</v>
      </c>
      <c r="WZB1" s="2042"/>
      <c r="WZC1" s="2042"/>
      <c r="WZD1" s="2042"/>
      <c r="WZE1" s="2042"/>
      <c r="WZF1" s="2042"/>
      <c r="WZG1" s="2042"/>
      <c r="WZH1" s="2042"/>
      <c r="WZI1" s="2042"/>
      <c r="WZJ1" s="2042"/>
      <c r="WZK1" s="2042"/>
      <c r="WZL1" s="2042"/>
      <c r="WZM1" s="2042"/>
      <c r="WZN1" s="2042"/>
      <c r="WZO1" s="2042"/>
      <c r="WZP1" s="2042"/>
      <c r="WZQ1" s="2042" t="s">
        <v>822</v>
      </c>
      <c r="WZR1" s="2042"/>
      <c r="WZS1" s="2042"/>
      <c r="WZT1" s="2042"/>
      <c r="WZU1" s="2042"/>
      <c r="WZV1" s="2042"/>
      <c r="WZW1" s="2042"/>
      <c r="WZX1" s="2042"/>
      <c r="WZY1" s="2042"/>
      <c r="WZZ1" s="2042"/>
      <c r="XAA1" s="2042"/>
      <c r="XAB1" s="2042"/>
      <c r="XAC1" s="2042"/>
      <c r="XAD1" s="2042"/>
      <c r="XAE1" s="2042"/>
      <c r="XAF1" s="2042"/>
      <c r="XAG1" s="2042" t="s">
        <v>822</v>
      </c>
      <c r="XAH1" s="2042"/>
      <c r="XAI1" s="2042"/>
      <c r="XAJ1" s="2042"/>
      <c r="XAK1" s="2042"/>
      <c r="XAL1" s="2042"/>
      <c r="XAM1" s="2042"/>
      <c r="XAN1" s="2042"/>
      <c r="XAO1" s="2042"/>
      <c r="XAP1" s="2042"/>
      <c r="XAQ1" s="2042"/>
      <c r="XAR1" s="2042"/>
      <c r="XAS1" s="2042"/>
      <c r="XAT1" s="2042"/>
      <c r="XAU1" s="2042"/>
      <c r="XAV1" s="2042"/>
      <c r="XAW1" s="2042" t="s">
        <v>822</v>
      </c>
      <c r="XAX1" s="2042"/>
      <c r="XAY1" s="2042"/>
      <c r="XAZ1" s="2042"/>
      <c r="XBA1" s="2042"/>
      <c r="XBB1" s="2042"/>
      <c r="XBC1" s="2042"/>
      <c r="XBD1" s="2042"/>
      <c r="XBE1" s="2042"/>
      <c r="XBF1" s="2042"/>
      <c r="XBG1" s="2042"/>
      <c r="XBH1" s="2042"/>
      <c r="XBI1" s="2042"/>
      <c r="XBJ1" s="2042"/>
      <c r="XBK1" s="2042"/>
      <c r="XBL1" s="2042"/>
      <c r="XBM1" s="2042" t="s">
        <v>822</v>
      </c>
      <c r="XBN1" s="2042"/>
      <c r="XBO1" s="2042"/>
      <c r="XBP1" s="2042"/>
      <c r="XBQ1" s="2042"/>
      <c r="XBR1" s="2042"/>
      <c r="XBS1" s="2042"/>
      <c r="XBT1" s="2042"/>
      <c r="XBU1" s="2042"/>
      <c r="XBV1" s="2042"/>
      <c r="XBW1" s="2042"/>
      <c r="XBX1" s="2042"/>
      <c r="XBY1" s="2042"/>
      <c r="XBZ1" s="2042"/>
      <c r="XCA1" s="2042"/>
      <c r="XCB1" s="2042"/>
      <c r="XCC1" s="2042" t="s">
        <v>822</v>
      </c>
      <c r="XCD1" s="2042"/>
      <c r="XCE1" s="2042"/>
      <c r="XCF1" s="2042"/>
      <c r="XCG1" s="2042"/>
      <c r="XCH1" s="2042"/>
      <c r="XCI1" s="2042"/>
      <c r="XCJ1" s="2042"/>
      <c r="XCK1" s="2042"/>
      <c r="XCL1" s="2042"/>
      <c r="XCM1" s="2042"/>
      <c r="XCN1" s="2042"/>
      <c r="XCO1" s="2042"/>
      <c r="XCP1" s="2042"/>
      <c r="XCQ1" s="2042"/>
      <c r="XCR1" s="2042"/>
      <c r="XCS1" s="2042" t="s">
        <v>822</v>
      </c>
      <c r="XCT1" s="2042"/>
      <c r="XCU1" s="2042"/>
      <c r="XCV1" s="2042"/>
      <c r="XCW1" s="2042"/>
      <c r="XCX1" s="2042"/>
      <c r="XCY1" s="2042"/>
      <c r="XCZ1" s="2042"/>
      <c r="XDA1" s="2042"/>
      <c r="XDB1" s="2042"/>
      <c r="XDC1" s="2042"/>
      <c r="XDD1" s="2042"/>
      <c r="XDE1" s="2042"/>
      <c r="XDF1" s="2042"/>
      <c r="XDG1" s="2042"/>
      <c r="XDH1" s="2042"/>
      <c r="XDI1" s="2042" t="s">
        <v>822</v>
      </c>
      <c r="XDJ1" s="2042"/>
      <c r="XDK1" s="2042"/>
      <c r="XDL1" s="2042"/>
      <c r="XDM1" s="2042"/>
      <c r="XDN1" s="2042"/>
      <c r="XDO1" s="2042"/>
      <c r="XDP1" s="2042"/>
      <c r="XDQ1" s="2042"/>
      <c r="XDR1" s="2042"/>
      <c r="XDS1" s="2042"/>
      <c r="XDT1" s="2042"/>
      <c r="XDU1" s="2042"/>
      <c r="XDV1" s="2042"/>
      <c r="XDW1" s="2042"/>
      <c r="XDX1" s="2042"/>
      <c r="XDY1" s="2042" t="s">
        <v>822</v>
      </c>
      <c r="XDZ1" s="2042"/>
      <c r="XEA1" s="2042"/>
      <c r="XEB1" s="2042"/>
      <c r="XEC1" s="2042"/>
      <c r="XED1" s="2042"/>
      <c r="XEE1" s="2042"/>
      <c r="XEF1" s="2042"/>
      <c r="XEG1" s="2042"/>
      <c r="XEH1" s="2042"/>
      <c r="XEI1" s="2042"/>
      <c r="XEJ1" s="2042"/>
      <c r="XEK1" s="2042"/>
      <c r="XEL1" s="2042"/>
      <c r="XEM1" s="2042"/>
      <c r="XEN1" s="2042"/>
      <c r="XEO1" s="2042" t="s">
        <v>822</v>
      </c>
      <c r="XEP1" s="2042"/>
      <c r="XEQ1" s="2042"/>
      <c r="XER1" s="2042"/>
      <c r="XES1" s="2042"/>
      <c r="XET1" s="2042"/>
      <c r="XEU1" s="2042"/>
      <c r="XEV1" s="2042"/>
      <c r="XEW1" s="2042"/>
      <c r="XEX1" s="2042"/>
      <c r="XEY1" s="2042"/>
      <c r="XEZ1" s="2042"/>
      <c r="XFA1" s="2042"/>
      <c r="XFB1" s="2042"/>
      <c r="XFC1" s="2042"/>
      <c r="XFD1" s="2042"/>
    </row>
    <row r="2" spans="1:16384" ht="17.25" customHeight="1">
      <c r="A2" s="1427" t="s">
        <v>0</v>
      </c>
      <c r="C2" s="1428"/>
      <c r="D2" s="1422" t="s">
        <v>228</v>
      </c>
      <c r="E2" s="1422"/>
      <c r="F2" s="1252"/>
    </row>
    <row r="3" spans="1:16384" ht="17.25" customHeight="1">
      <c r="A3" s="1427" t="s">
        <v>2</v>
      </c>
      <c r="C3" s="1429"/>
      <c r="D3" s="1422" t="s">
        <v>1008</v>
      </c>
      <c r="E3" s="1422"/>
      <c r="F3" s="1252"/>
    </row>
    <row r="4" spans="1:16384" ht="17.25" customHeight="1">
      <c r="A4" s="1427" t="s">
        <v>4</v>
      </c>
      <c r="C4" s="1430"/>
      <c r="D4" s="1431" t="s">
        <v>476</v>
      </c>
      <c r="E4" s="1422"/>
      <c r="F4" s="1252"/>
    </row>
    <row r="5" spans="1:16384" ht="17.25" customHeight="1">
      <c r="A5" s="1427" t="s">
        <v>7</v>
      </c>
      <c r="C5" s="1429"/>
      <c r="D5" s="1252" t="s">
        <v>1009</v>
      </c>
      <c r="E5" s="1422"/>
      <c r="F5" s="1252"/>
    </row>
    <row r="6" spans="1:16384" ht="17.25" customHeight="1">
      <c r="A6" s="1432" t="s">
        <v>9</v>
      </c>
      <c r="C6" s="1428"/>
      <c r="D6" s="2125" t="s">
        <v>1013</v>
      </c>
      <c r="E6" s="2126"/>
      <c r="F6" s="1252"/>
    </row>
    <row r="7" spans="1:16384" ht="17.25" customHeight="1">
      <c r="A7" s="1432"/>
      <c r="C7" s="1428"/>
      <c r="D7" s="1433"/>
      <c r="E7" s="1422"/>
      <c r="F7" s="1252"/>
    </row>
    <row r="8" spans="1:16384" ht="17.25" customHeight="1">
      <c r="A8" s="1427" t="s">
        <v>11</v>
      </c>
      <c r="C8" s="1429"/>
      <c r="D8" s="1423" t="s">
        <v>3462</v>
      </c>
      <c r="E8" s="1422"/>
      <c r="F8" s="1434"/>
    </row>
    <row r="9" spans="1:16384" s="1435" customFormat="1" ht="17.25" customHeight="1">
      <c r="A9" s="2120" t="s">
        <v>12</v>
      </c>
      <c r="B9" s="2121" t="s">
        <v>2557</v>
      </c>
      <c r="C9" s="2121"/>
      <c r="D9" s="2122" t="s">
        <v>14</v>
      </c>
      <c r="E9" s="2124" t="s">
        <v>15</v>
      </c>
      <c r="F9" s="2124" t="s">
        <v>16</v>
      </c>
      <c r="G9" s="1017"/>
      <c r="H9" s="1017"/>
      <c r="I9" s="1018"/>
      <c r="J9" s="1018"/>
      <c r="K9" s="1018"/>
      <c r="L9" s="1018" t="s">
        <v>959</v>
      </c>
      <c r="M9" s="1018"/>
      <c r="N9" s="1018"/>
      <c r="O9" s="1018"/>
      <c r="P9" s="1018"/>
      <c r="Q9" s="1018"/>
      <c r="R9" s="2127" t="s">
        <v>3361</v>
      </c>
      <c r="S9" s="2127"/>
      <c r="T9" s="2127"/>
      <c r="U9" s="2127"/>
      <c r="V9" s="2127"/>
      <c r="W9" s="2127"/>
      <c r="X9" s="2127"/>
      <c r="Y9" s="2127"/>
      <c r="Z9" s="2127"/>
      <c r="AA9" s="2127"/>
      <c r="AB9" s="2127"/>
      <c r="AC9" s="2127"/>
      <c r="AD9" s="2128" t="s">
        <v>1934</v>
      </c>
      <c r="AE9" s="2128"/>
      <c r="AF9" s="2128"/>
      <c r="AG9" s="2128"/>
      <c r="AH9" s="2128"/>
      <c r="AI9" s="2128"/>
    </row>
    <row r="10" spans="1:16384" s="1435" customFormat="1" ht="17.25" customHeight="1">
      <c r="A10" s="2078"/>
      <c r="B10" s="601" t="s">
        <v>2558</v>
      </c>
      <c r="C10" s="601" t="s">
        <v>2105</v>
      </c>
      <c r="D10" s="2123"/>
      <c r="E10" s="2124"/>
      <c r="F10" s="2124"/>
      <c r="G10" s="600" t="s">
        <v>3567</v>
      </c>
      <c r="H10" s="386" t="s">
        <v>997</v>
      </c>
      <c r="I10" s="386" t="s">
        <v>3284</v>
      </c>
      <c r="J10" s="387" t="s">
        <v>998</v>
      </c>
      <c r="K10" s="387" t="s">
        <v>3285</v>
      </c>
      <c r="L10" s="387" t="s">
        <v>960</v>
      </c>
      <c r="M10" s="387" t="s">
        <v>961</v>
      </c>
      <c r="N10" s="387" t="s">
        <v>22</v>
      </c>
      <c r="O10" s="387" t="s">
        <v>501</v>
      </c>
      <c r="P10" s="388" t="s">
        <v>1933</v>
      </c>
      <c r="Q10" s="387" t="s">
        <v>872</v>
      </c>
      <c r="R10" s="1436" t="s">
        <v>434</v>
      </c>
      <c r="S10" s="1424" t="s">
        <v>437</v>
      </c>
      <c r="T10" s="1424" t="s">
        <v>3358</v>
      </c>
      <c r="U10" s="1424" t="s">
        <v>1249</v>
      </c>
      <c r="V10" s="1424" t="s">
        <v>3359</v>
      </c>
      <c r="W10" s="1424" t="s">
        <v>440</v>
      </c>
      <c r="X10" s="1424" t="s">
        <v>447</v>
      </c>
      <c r="Y10" s="1435" t="s">
        <v>449</v>
      </c>
      <c r="Z10" s="1435" t="s">
        <v>442</v>
      </c>
      <c r="AA10" s="1435" t="s">
        <v>443</v>
      </c>
      <c r="AB10" s="1435" t="s">
        <v>428</v>
      </c>
      <c r="AC10" s="1435" t="s">
        <v>3360</v>
      </c>
      <c r="AD10" s="1424" t="s">
        <v>2560</v>
      </c>
      <c r="AE10" s="1424" t="s">
        <v>2561</v>
      </c>
      <c r="AF10" s="1424" t="s">
        <v>2562</v>
      </c>
      <c r="AG10" s="1424" t="s">
        <v>2563</v>
      </c>
      <c r="AH10" s="1436" t="s">
        <v>872</v>
      </c>
      <c r="AI10" s="1424" t="s">
        <v>1935</v>
      </c>
    </row>
    <row r="11" spans="1:16384" ht="17.25" customHeight="1">
      <c r="A11" s="1441" t="s">
        <v>3462</v>
      </c>
      <c r="B11" s="1442" t="s">
        <v>3463</v>
      </c>
      <c r="C11" s="1442" t="s">
        <v>3464</v>
      </c>
      <c r="D11" s="1443"/>
      <c r="E11" s="1444" t="s">
        <v>3465</v>
      </c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</row>
    <row r="12" spans="1:16384" ht="17.25" customHeight="1">
      <c r="A12" s="1446" t="s">
        <v>3466</v>
      </c>
      <c r="B12" s="1447"/>
      <c r="C12" s="1447"/>
      <c r="D12" s="1443"/>
      <c r="E12" s="1445"/>
      <c r="F12" s="1445"/>
      <c r="G12" s="1445"/>
      <c r="H12" s="1445"/>
      <c r="I12" s="1445"/>
      <c r="J12" s="1445"/>
      <c r="K12" s="1445"/>
      <c r="L12" s="1445"/>
      <c r="M12" s="1445"/>
      <c r="N12" s="1445"/>
      <c r="O12" s="1445"/>
      <c r="P12" s="1445"/>
      <c r="Q12" s="1445"/>
    </row>
    <row r="13" spans="1:16384" ht="17.25" customHeight="1">
      <c r="A13" s="1441" t="s">
        <v>3467</v>
      </c>
      <c r="B13" s="1447"/>
      <c r="C13" s="1447"/>
      <c r="D13" s="1448"/>
      <c r="E13" s="1449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</row>
    <row r="14" spans="1:16384" ht="17.25" customHeight="1">
      <c r="A14" s="1445" t="s">
        <v>3468</v>
      </c>
      <c r="B14" s="1447"/>
      <c r="C14" s="1447"/>
      <c r="D14" s="1443" t="s">
        <v>3469</v>
      </c>
      <c r="E14" s="1449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</row>
    <row r="15" spans="1:16384" ht="17.25" customHeight="1">
      <c r="A15" s="1450" t="s">
        <v>3470</v>
      </c>
      <c r="B15" s="1447"/>
      <c r="C15" s="1447"/>
      <c r="D15" s="1443" t="s">
        <v>2760</v>
      </c>
      <c r="E15" s="1445"/>
      <c r="F15" s="1445"/>
      <c r="G15" s="1445"/>
      <c r="H15" s="1445"/>
      <c r="I15" s="1445"/>
      <c r="J15" s="1445"/>
      <c r="K15" s="1445"/>
      <c r="L15" s="1445"/>
      <c r="M15" s="1445"/>
      <c r="N15" s="1445"/>
      <c r="O15" s="1445"/>
      <c r="P15" s="1445"/>
      <c r="Q15" s="1445"/>
    </row>
    <row r="16" spans="1:16384" ht="17.25" customHeight="1">
      <c r="A16" s="1450" t="s">
        <v>3471</v>
      </c>
      <c r="B16" s="1447"/>
      <c r="C16" s="1447"/>
      <c r="D16" s="1451" t="s">
        <v>2721</v>
      </c>
      <c r="E16" s="1445"/>
      <c r="F16" s="1445"/>
      <c r="G16" s="1445"/>
      <c r="H16" s="1445"/>
      <c r="I16" s="1445"/>
      <c r="J16" s="1445"/>
      <c r="K16" s="1445"/>
      <c r="L16" s="1445"/>
      <c r="M16" s="1445"/>
      <c r="N16" s="1445"/>
      <c r="O16" s="1445"/>
      <c r="P16" s="1445"/>
      <c r="Q16" s="1445"/>
    </row>
    <row r="17" spans="1:17" ht="17.25" customHeight="1">
      <c r="A17" s="1445" t="s">
        <v>4803</v>
      </c>
      <c r="B17" s="1447"/>
      <c r="C17" s="1447"/>
      <c r="D17" s="1443"/>
      <c r="E17" s="1452"/>
      <c r="F17" s="1445"/>
      <c r="G17" s="1445"/>
      <c r="H17" s="1445"/>
      <c r="I17" s="1445"/>
      <c r="J17" s="1445"/>
      <c r="K17" s="1445"/>
      <c r="L17" s="1445"/>
      <c r="M17" s="1445"/>
      <c r="N17" s="1445"/>
      <c r="O17" s="1445"/>
      <c r="P17" s="1445"/>
      <c r="Q17" s="1445"/>
    </row>
    <row r="18" spans="1:17" ht="17.25" customHeight="1">
      <c r="A18" s="1445" t="s">
        <v>3472</v>
      </c>
      <c r="B18" s="1447"/>
      <c r="C18" s="1447"/>
      <c r="D18" s="1443" t="s">
        <v>3473</v>
      </c>
      <c r="E18" s="1445"/>
      <c r="F18" s="1445"/>
      <c r="G18" s="1445"/>
      <c r="H18" s="1445"/>
      <c r="I18" s="1445"/>
      <c r="J18" s="1445"/>
      <c r="K18" s="1445"/>
      <c r="L18" s="1445"/>
      <c r="M18" s="1445"/>
      <c r="N18" s="1445"/>
      <c r="O18" s="1445"/>
      <c r="P18" s="1445"/>
      <c r="Q18" s="1445"/>
    </row>
    <row r="19" spans="1:17" ht="17.25" customHeight="1">
      <c r="A19" s="1445" t="s">
        <v>3474</v>
      </c>
      <c r="B19" s="1447"/>
      <c r="C19" s="1447"/>
      <c r="D19" s="1443" t="s">
        <v>3475</v>
      </c>
      <c r="E19" s="1445"/>
      <c r="F19" s="1445"/>
      <c r="G19" s="1445"/>
      <c r="H19" s="1445"/>
      <c r="I19" s="1445"/>
      <c r="J19" s="1445"/>
      <c r="K19" s="1445"/>
      <c r="L19" s="1445"/>
      <c r="M19" s="1445"/>
      <c r="N19" s="1445"/>
      <c r="O19" s="1445"/>
      <c r="P19" s="1445"/>
      <c r="Q19" s="1445"/>
    </row>
    <row r="20" spans="1:17" ht="17.25" customHeight="1">
      <c r="A20" s="1450" t="s">
        <v>3481</v>
      </c>
      <c r="B20" s="1447"/>
      <c r="C20" s="1447"/>
      <c r="D20" s="1443" t="s">
        <v>3473</v>
      </c>
      <c r="E20" s="1445"/>
      <c r="F20" s="1445"/>
      <c r="G20" s="1445"/>
      <c r="H20" s="1445"/>
      <c r="I20" s="1445"/>
      <c r="J20" s="1445"/>
      <c r="K20" s="1445"/>
      <c r="L20" s="1445"/>
      <c r="M20" s="1445"/>
      <c r="N20" s="1445"/>
      <c r="O20" s="1445"/>
      <c r="P20" s="1445"/>
      <c r="Q20" s="1445"/>
    </row>
    <row r="21" spans="1:17" ht="17.25" customHeight="1">
      <c r="A21" s="1453" t="s">
        <v>3476</v>
      </c>
      <c r="B21" s="1447"/>
      <c r="C21" s="1447"/>
      <c r="D21" s="1443"/>
      <c r="E21" s="1445"/>
      <c r="F21" s="1445"/>
      <c r="G21" s="1445"/>
      <c r="H21" s="1445"/>
      <c r="I21" s="1445"/>
      <c r="J21" s="1445"/>
      <c r="K21" s="1445"/>
      <c r="L21" s="1445"/>
      <c r="M21" s="1445"/>
      <c r="N21" s="1445"/>
      <c r="O21" s="1445"/>
      <c r="P21" s="1445"/>
      <c r="Q21" s="1445"/>
    </row>
    <row r="22" spans="1:17" ht="17.25" customHeight="1">
      <c r="A22" s="1445" t="s">
        <v>3477</v>
      </c>
      <c r="B22" s="1447"/>
      <c r="C22" s="1447"/>
      <c r="D22" s="1443" t="s">
        <v>3473</v>
      </c>
      <c r="E22" s="1454"/>
      <c r="F22" s="1445"/>
      <c r="G22" s="1445"/>
      <c r="H22" s="1445"/>
      <c r="I22" s="1445"/>
      <c r="J22" s="1445"/>
      <c r="K22" s="1445"/>
      <c r="L22" s="1445"/>
      <c r="M22" s="1445"/>
      <c r="N22" s="1445"/>
      <c r="O22" s="1445"/>
      <c r="P22" s="1445"/>
      <c r="Q22" s="1445"/>
    </row>
    <row r="23" spans="1:17" ht="17.25" customHeight="1">
      <c r="A23" s="1450" t="s">
        <v>3478</v>
      </c>
      <c r="B23" s="1447"/>
      <c r="C23" s="1447"/>
      <c r="D23" s="1443" t="s">
        <v>3473</v>
      </c>
      <c r="E23" s="1455"/>
      <c r="F23" s="1445"/>
      <c r="G23" s="1445"/>
      <c r="H23" s="1445"/>
      <c r="I23" s="1445"/>
      <c r="J23" s="1445"/>
      <c r="K23" s="1445"/>
      <c r="L23" s="1445"/>
      <c r="M23" s="1445"/>
      <c r="N23" s="1445"/>
      <c r="O23" s="1445"/>
      <c r="P23" s="1445"/>
      <c r="Q23" s="1445"/>
    </row>
    <row r="24" spans="1:17" ht="17.25" customHeight="1">
      <c r="A24" s="1445" t="s">
        <v>3479</v>
      </c>
      <c r="B24" s="1447"/>
      <c r="C24" s="1447"/>
      <c r="D24" s="1443" t="s">
        <v>3473</v>
      </c>
      <c r="E24" s="1452"/>
      <c r="F24" s="1445"/>
      <c r="G24" s="1445"/>
      <c r="H24" s="1445"/>
      <c r="I24" s="1445"/>
      <c r="J24" s="1445"/>
      <c r="K24" s="1445"/>
      <c r="L24" s="1445"/>
      <c r="M24" s="1445"/>
      <c r="N24" s="1445"/>
      <c r="O24" s="1445"/>
      <c r="P24" s="1445"/>
      <c r="Q24" s="1445"/>
    </row>
    <row r="25" spans="1:17" ht="17.25" customHeight="1">
      <c r="A25" s="1450" t="s">
        <v>3480</v>
      </c>
      <c r="B25" s="1447"/>
      <c r="C25" s="1447"/>
      <c r="D25" s="1443" t="s">
        <v>3473</v>
      </c>
      <c r="E25" s="1445"/>
      <c r="F25" s="1445"/>
      <c r="G25" s="1445"/>
      <c r="H25" s="1445"/>
      <c r="I25" s="1445"/>
      <c r="J25" s="1445"/>
      <c r="K25" s="1445"/>
      <c r="L25" s="1445"/>
      <c r="M25" s="1445"/>
      <c r="N25" s="1445"/>
      <c r="O25" s="1445"/>
      <c r="P25" s="1445"/>
      <c r="Q25" s="1445"/>
    </row>
    <row r="26" spans="1:17" ht="17.25" customHeight="1">
      <c r="A26" s="1450" t="s">
        <v>3481</v>
      </c>
      <c r="B26" s="1447"/>
      <c r="C26" s="1447"/>
      <c r="D26" s="1443" t="s">
        <v>3473</v>
      </c>
      <c r="E26" s="1445"/>
      <c r="F26" s="1445"/>
      <c r="G26" s="1445"/>
      <c r="H26" s="1445"/>
      <c r="I26" s="1445"/>
      <c r="J26" s="1445"/>
      <c r="K26" s="1445"/>
      <c r="L26" s="1445"/>
      <c r="M26" s="1445"/>
      <c r="N26" s="1445"/>
      <c r="O26" s="1445"/>
      <c r="P26" s="1445"/>
      <c r="Q26" s="1445"/>
    </row>
    <row r="27" spans="1:17" ht="17.25" customHeight="1">
      <c r="A27" s="1450" t="s">
        <v>3482</v>
      </c>
      <c r="B27" s="1447"/>
      <c r="C27" s="1447"/>
      <c r="D27" s="1443" t="s">
        <v>3473</v>
      </c>
      <c r="E27" s="1445"/>
      <c r="F27" s="1445"/>
      <c r="G27" s="1445"/>
      <c r="H27" s="1445"/>
      <c r="I27" s="1445"/>
      <c r="J27" s="1445"/>
      <c r="K27" s="1445"/>
      <c r="L27" s="1445"/>
      <c r="M27" s="1445"/>
      <c r="N27" s="1445"/>
      <c r="O27" s="1445"/>
      <c r="P27" s="1445"/>
      <c r="Q27" s="1445"/>
    </row>
    <row r="28" spans="1:17" ht="17.25" customHeight="1">
      <c r="A28" s="1445" t="s">
        <v>3483</v>
      </c>
      <c r="B28" s="1447"/>
      <c r="C28" s="1447"/>
      <c r="D28" s="1443"/>
      <c r="E28" s="1445"/>
      <c r="F28" s="1445"/>
      <c r="G28" s="1445"/>
      <c r="H28" s="1445"/>
      <c r="I28" s="1445"/>
      <c r="J28" s="1445"/>
      <c r="K28" s="1445"/>
      <c r="L28" s="1445"/>
      <c r="M28" s="1445"/>
      <c r="N28" s="1445"/>
      <c r="O28" s="1445"/>
      <c r="P28" s="1445"/>
      <c r="Q28" s="1445"/>
    </row>
    <row r="29" spans="1:17" ht="17.25" customHeight="1">
      <c r="A29" s="1445" t="s">
        <v>3484</v>
      </c>
      <c r="B29" s="1447"/>
      <c r="C29" s="1447"/>
      <c r="D29" s="1456"/>
      <c r="E29" s="1457"/>
      <c r="F29" s="1445"/>
      <c r="G29" s="1445"/>
      <c r="H29" s="1445"/>
      <c r="I29" s="1445"/>
      <c r="J29" s="1445"/>
      <c r="K29" s="1445"/>
      <c r="L29" s="1445"/>
      <c r="M29" s="1445"/>
      <c r="N29" s="1445"/>
      <c r="O29" s="1445"/>
      <c r="P29" s="1445"/>
      <c r="Q29" s="1445"/>
    </row>
    <row r="30" spans="1:17" ht="17.25" customHeight="1">
      <c r="A30" s="1445"/>
      <c r="B30" s="1447"/>
      <c r="C30" s="1447"/>
      <c r="D30" s="1456"/>
      <c r="E30" s="1457"/>
      <c r="F30" s="1445"/>
      <c r="G30" s="1445"/>
      <c r="H30" s="1445"/>
      <c r="I30" s="1445"/>
      <c r="J30" s="1445"/>
      <c r="K30" s="1445"/>
      <c r="L30" s="1445"/>
      <c r="M30" s="1445"/>
      <c r="N30" s="1445"/>
      <c r="O30" s="1445"/>
      <c r="P30" s="1445"/>
      <c r="Q30" s="1445"/>
    </row>
    <row r="31" spans="1:17" ht="17.25" customHeight="1">
      <c r="A31" s="1445"/>
      <c r="B31" s="1447"/>
      <c r="C31" s="1447"/>
      <c r="D31" s="1456"/>
      <c r="E31" s="1457"/>
      <c r="F31" s="1445"/>
      <c r="G31" s="1445"/>
      <c r="H31" s="1445"/>
      <c r="I31" s="1445"/>
      <c r="J31" s="1445"/>
      <c r="K31" s="1445"/>
      <c r="L31" s="1445"/>
      <c r="M31" s="1445"/>
      <c r="N31" s="1445"/>
      <c r="O31" s="1445"/>
      <c r="P31" s="1445"/>
      <c r="Q31" s="1445"/>
    </row>
    <row r="32" spans="1:17" ht="17.25" customHeight="1">
      <c r="A32" s="1453" t="s">
        <v>3485</v>
      </c>
      <c r="B32" s="1447"/>
      <c r="C32" s="1447"/>
      <c r="D32" s="1458" t="s">
        <v>3486</v>
      </c>
      <c r="E32" s="1459"/>
      <c r="F32" s="1445"/>
      <c r="G32" s="1445"/>
      <c r="H32" s="1445"/>
      <c r="I32" s="1445"/>
      <c r="J32" s="1445"/>
      <c r="K32" s="1445"/>
      <c r="L32" s="1445"/>
      <c r="M32" s="1445"/>
      <c r="N32" s="1445"/>
      <c r="O32" s="1445"/>
      <c r="P32" s="1445"/>
      <c r="Q32" s="1445"/>
    </row>
    <row r="33" spans="1:17" ht="26.25" customHeight="1">
      <c r="A33" s="1444" t="s">
        <v>3487</v>
      </c>
      <c r="B33" s="1447"/>
      <c r="C33" s="1447"/>
      <c r="D33" s="1443" t="s">
        <v>3488</v>
      </c>
      <c r="E33" s="1445"/>
      <c r="F33" s="1445"/>
      <c r="G33" s="1445"/>
      <c r="H33" s="1445"/>
      <c r="I33" s="1445"/>
      <c r="J33" s="1445"/>
      <c r="K33" s="1445"/>
      <c r="L33" s="1445"/>
      <c r="M33" s="1445"/>
      <c r="N33" s="1445"/>
      <c r="O33" s="1445"/>
      <c r="P33" s="1445"/>
      <c r="Q33" s="1445"/>
    </row>
    <row r="34" spans="1:17" ht="17.25" customHeight="1">
      <c r="A34" s="1444" t="s">
        <v>3489</v>
      </c>
      <c r="B34" s="1447"/>
      <c r="C34" s="1447"/>
      <c r="D34" s="1443" t="s">
        <v>3490</v>
      </c>
      <c r="E34" s="1445"/>
      <c r="F34" s="1445"/>
      <c r="G34" s="1445"/>
      <c r="H34" s="1445"/>
      <c r="I34" s="1445"/>
      <c r="J34" s="1445"/>
      <c r="K34" s="1445"/>
      <c r="L34" s="1445"/>
      <c r="M34" s="1445"/>
      <c r="N34" s="1445"/>
      <c r="O34" s="1445"/>
      <c r="P34" s="1445"/>
      <c r="Q34" s="1445"/>
    </row>
    <row r="35" spans="1:17" ht="17.25" customHeight="1">
      <c r="A35" s="1445" t="s">
        <v>3491</v>
      </c>
      <c r="B35" s="1447"/>
      <c r="C35" s="1447"/>
      <c r="D35" s="1456"/>
      <c r="E35" s="1445"/>
      <c r="F35" s="1445"/>
      <c r="G35" s="1445"/>
      <c r="H35" s="1445"/>
      <c r="I35" s="1445"/>
      <c r="J35" s="1445"/>
      <c r="K35" s="1445"/>
      <c r="L35" s="1445"/>
      <c r="M35" s="1445"/>
      <c r="N35" s="1445"/>
      <c r="O35" s="1445"/>
      <c r="P35" s="1445"/>
      <c r="Q35" s="1445"/>
    </row>
    <row r="36" spans="1:17" ht="17.25" customHeight="1">
      <c r="A36" s="1445" t="s">
        <v>3492</v>
      </c>
      <c r="B36" s="1447"/>
      <c r="C36" s="1447"/>
      <c r="D36" s="1458"/>
      <c r="E36" s="1445"/>
      <c r="F36" s="1445"/>
      <c r="G36" s="1445"/>
      <c r="H36" s="1445"/>
      <c r="I36" s="1445"/>
      <c r="J36" s="1445"/>
      <c r="K36" s="1445"/>
      <c r="L36" s="1445"/>
      <c r="M36" s="1445"/>
      <c r="N36" s="1445"/>
      <c r="O36" s="1445"/>
      <c r="P36" s="1445"/>
      <c r="Q36" s="1445"/>
    </row>
    <row r="37" spans="1:17" ht="17.25" customHeight="1">
      <c r="A37" s="1445" t="s">
        <v>3493</v>
      </c>
      <c r="B37" s="1447"/>
      <c r="C37" s="1447"/>
      <c r="D37" s="1456"/>
      <c r="E37" s="1445"/>
      <c r="F37" s="1445"/>
      <c r="G37" s="1445"/>
      <c r="H37" s="1445"/>
      <c r="I37" s="1445"/>
      <c r="J37" s="1445"/>
      <c r="K37" s="1445"/>
      <c r="L37" s="1445"/>
      <c r="M37" s="1445"/>
      <c r="N37" s="1445"/>
      <c r="O37" s="1445"/>
      <c r="P37" s="1445"/>
      <c r="Q37" s="1445"/>
    </row>
    <row r="38" spans="1:17" ht="17.25" customHeight="1">
      <c r="A38" s="1444" t="s">
        <v>3494</v>
      </c>
      <c r="B38" s="1447"/>
      <c r="C38" s="1447"/>
      <c r="D38" s="1443" t="s">
        <v>2477</v>
      </c>
      <c r="E38" s="1445"/>
      <c r="F38" s="1445"/>
      <c r="G38" s="1445"/>
      <c r="H38" s="1445"/>
      <c r="I38" s="1445"/>
      <c r="J38" s="1445"/>
      <c r="K38" s="1445"/>
      <c r="L38" s="1445"/>
      <c r="M38" s="1445"/>
      <c r="N38" s="1445"/>
      <c r="O38" s="1445"/>
      <c r="P38" s="1445"/>
      <c r="Q38" s="1445"/>
    </row>
    <row r="39" spans="1:17" ht="17.25" customHeight="1">
      <c r="A39" s="1445" t="s">
        <v>3495</v>
      </c>
      <c r="B39" s="1447"/>
      <c r="C39" s="1447"/>
      <c r="D39" s="1456"/>
      <c r="E39" s="1445"/>
      <c r="F39" s="1445"/>
      <c r="G39" s="1445"/>
      <c r="H39" s="1445"/>
      <c r="I39" s="1445"/>
      <c r="J39" s="1445"/>
      <c r="K39" s="1445"/>
      <c r="L39" s="1445"/>
      <c r="M39" s="1445"/>
      <c r="N39" s="1445"/>
      <c r="O39" s="1445"/>
      <c r="P39" s="1445"/>
      <c r="Q39" s="1445"/>
    </row>
    <row r="40" spans="1:17" ht="17.25" customHeight="1">
      <c r="A40" s="1445" t="s">
        <v>3496</v>
      </c>
      <c r="B40" s="1447"/>
      <c r="C40" s="1447"/>
      <c r="D40" s="1443"/>
      <c r="E40" s="1445"/>
      <c r="F40" s="1445"/>
      <c r="G40" s="1445"/>
      <c r="H40" s="1445"/>
      <c r="I40" s="1445"/>
      <c r="J40" s="1445"/>
      <c r="K40" s="1445"/>
      <c r="L40" s="1445"/>
      <c r="M40" s="1445"/>
      <c r="N40" s="1445"/>
      <c r="O40" s="1445"/>
      <c r="P40" s="1445"/>
      <c r="Q40" s="1445"/>
    </row>
    <row r="41" spans="1:17" ht="17.25" customHeight="1">
      <c r="A41" s="1445" t="s">
        <v>3497</v>
      </c>
      <c r="B41" s="1447"/>
      <c r="C41" s="1447"/>
      <c r="D41" s="1458"/>
      <c r="E41" s="1445"/>
      <c r="F41" s="1445"/>
      <c r="G41" s="1445"/>
      <c r="H41" s="1445"/>
      <c r="I41" s="1445"/>
      <c r="J41" s="1445"/>
      <c r="K41" s="1445"/>
      <c r="L41" s="1445"/>
      <c r="M41" s="1445"/>
      <c r="N41" s="1445"/>
      <c r="O41" s="1445"/>
      <c r="P41" s="1445"/>
      <c r="Q41" s="1445"/>
    </row>
    <row r="42" spans="1:17" ht="17.25" customHeight="1">
      <c r="A42" s="1445" t="s">
        <v>3498</v>
      </c>
      <c r="B42" s="1447"/>
      <c r="C42" s="1447"/>
      <c r="D42" s="1456"/>
      <c r="E42" s="1445"/>
      <c r="F42" s="1445"/>
      <c r="G42" s="1445"/>
      <c r="H42" s="1445"/>
      <c r="I42" s="1445"/>
      <c r="J42" s="1445"/>
      <c r="K42" s="1445"/>
      <c r="L42" s="1445"/>
      <c r="M42" s="1445"/>
      <c r="N42" s="1445"/>
      <c r="O42" s="1445"/>
      <c r="P42" s="1445"/>
      <c r="Q42" s="1445"/>
    </row>
    <row r="43" spans="1:17" ht="17.25" customHeight="1">
      <c r="A43" s="1445" t="s">
        <v>3499</v>
      </c>
      <c r="B43" s="1447"/>
      <c r="C43" s="1447"/>
      <c r="D43" s="1456"/>
      <c r="E43" s="1445"/>
      <c r="F43" s="1445"/>
      <c r="G43" s="1445"/>
      <c r="H43" s="1445"/>
      <c r="I43" s="1445"/>
      <c r="J43" s="1445"/>
      <c r="K43" s="1445"/>
      <c r="L43" s="1445"/>
      <c r="M43" s="1445"/>
      <c r="N43" s="1445"/>
      <c r="O43" s="1445"/>
      <c r="P43" s="1445"/>
      <c r="Q43" s="1445"/>
    </row>
    <row r="44" spans="1:17" ht="17.25" customHeight="1">
      <c r="A44" s="1460" t="s">
        <v>3500</v>
      </c>
      <c r="B44" s="1447"/>
      <c r="C44" s="1447"/>
      <c r="D44" s="1458"/>
      <c r="E44" s="1445"/>
      <c r="F44" s="1445"/>
      <c r="G44" s="1445"/>
      <c r="H44" s="1445"/>
      <c r="I44" s="1445"/>
      <c r="J44" s="1445"/>
      <c r="K44" s="1445"/>
      <c r="L44" s="1445"/>
      <c r="M44" s="1445"/>
      <c r="N44" s="1445"/>
      <c r="O44" s="1445"/>
      <c r="P44" s="1445"/>
      <c r="Q44" s="1445"/>
    </row>
    <row r="45" spans="1:17" ht="17.25" customHeight="1">
      <c r="A45" s="1445" t="s">
        <v>3501</v>
      </c>
      <c r="B45" s="1447"/>
      <c r="C45" s="1447"/>
      <c r="D45" s="1443"/>
      <c r="E45" s="1445"/>
      <c r="F45" s="1445"/>
      <c r="G45" s="1445"/>
      <c r="H45" s="1445"/>
      <c r="I45" s="1445"/>
      <c r="J45" s="1445"/>
      <c r="K45" s="1445"/>
      <c r="L45" s="1445"/>
      <c r="M45" s="1445"/>
      <c r="N45" s="1445"/>
      <c r="O45" s="1445"/>
      <c r="P45" s="1445"/>
      <c r="Q45" s="1445"/>
    </row>
    <row r="46" spans="1:17" ht="17.25" customHeight="1">
      <c r="A46" s="1445" t="s">
        <v>3502</v>
      </c>
      <c r="B46" s="1447"/>
      <c r="C46" s="1447"/>
      <c r="D46" s="1456"/>
      <c r="E46" s="1445"/>
      <c r="F46" s="1445"/>
      <c r="G46" s="1445"/>
      <c r="H46" s="1445"/>
      <c r="I46" s="1445"/>
      <c r="J46" s="1445"/>
      <c r="K46" s="1445"/>
      <c r="L46" s="1445"/>
      <c r="M46" s="1445"/>
      <c r="N46" s="1445"/>
      <c r="O46" s="1445"/>
      <c r="P46" s="1445"/>
      <c r="Q46" s="1445"/>
    </row>
    <row r="47" spans="1:17" ht="17.25" customHeight="1">
      <c r="A47" s="1445"/>
      <c r="B47" s="1447"/>
      <c r="C47" s="1447"/>
      <c r="D47" s="1456"/>
      <c r="E47" s="1445"/>
      <c r="F47" s="1445"/>
      <c r="G47" s="1445"/>
      <c r="H47" s="1445"/>
      <c r="I47" s="1445"/>
      <c r="J47" s="1445"/>
      <c r="K47" s="1445"/>
      <c r="L47" s="1445"/>
      <c r="M47" s="1445"/>
      <c r="N47" s="1445"/>
      <c r="O47" s="1445"/>
      <c r="P47" s="1445"/>
      <c r="Q47" s="1445"/>
    </row>
    <row r="48" spans="1:17" ht="17.25" customHeight="1">
      <c r="A48" s="1445"/>
      <c r="B48" s="1447"/>
      <c r="C48" s="1447"/>
      <c r="D48" s="1456"/>
      <c r="E48" s="1445"/>
      <c r="F48" s="1445"/>
      <c r="G48" s="1445"/>
      <c r="H48" s="1445"/>
      <c r="I48" s="1445"/>
      <c r="J48" s="1445"/>
      <c r="K48" s="1445"/>
      <c r="L48" s="1445"/>
      <c r="M48" s="1445"/>
      <c r="N48" s="1445"/>
      <c r="O48" s="1445"/>
      <c r="P48" s="1445"/>
      <c r="Q48" s="1445"/>
    </row>
    <row r="49" spans="1:18" ht="17.25" customHeight="1">
      <c r="A49" s="1445"/>
      <c r="B49" s="1447"/>
      <c r="C49" s="1447"/>
      <c r="D49" s="1456"/>
      <c r="E49" s="1445"/>
      <c r="F49" s="1445"/>
      <c r="G49" s="1445"/>
      <c r="H49" s="1445"/>
      <c r="I49" s="1445"/>
      <c r="J49" s="1445"/>
      <c r="K49" s="1445"/>
      <c r="L49" s="1445"/>
      <c r="M49" s="1445"/>
      <c r="N49" s="1445"/>
      <c r="O49" s="1445"/>
      <c r="P49" s="1445"/>
      <c r="Q49" s="1445"/>
    </row>
    <row r="50" spans="1:18" ht="17.25" customHeight="1">
      <c r="A50" s="1445"/>
      <c r="B50" s="1447"/>
      <c r="C50" s="1447"/>
      <c r="D50" s="1456"/>
      <c r="E50" s="1445"/>
      <c r="F50" s="1445"/>
      <c r="G50" s="1445"/>
      <c r="H50" s="1445"/>
      <c r="I50" s="1445"/>
      <c r="J50" s="1445"/>
      <c r="K50" s="1445"/>
      <c r="L50" s="1445"/>
      <c r="M50" s="1445"/>
      <c r="N50" s="1445"/>
      <c r="O50" s="1445"/>
      <c r="P50" s="1445"/>
      <c r="Q50" s="1445"/>
    </row>
    <row r="51" spans="1:18" ht="17.25" customHeight="1">
      <c r="A51" s="1445"/>
      <c r="B51" s="1447"/>
      <c r="C51" s="1447"/>
      <c r="D51" s="1456"/>
      <c r="E51" s="1445"/>
      <c r="F51" s="1445"/>
      <c r="G51" s="1445"/>
      <c r="H51" s="1445"/>
      <c r="I51" s="1445"/>
      <c r="J51" s="1445"/>
      <c r="K51" s="1445"/>
      <c r="L51" s="1445"/>
      <c r="M51" s="1445"/>
      <c r="N51" s="1445"/>
      <c r="O51" s="1445"/>
      <c r="P51" s="1445"/>
      <c r="Q51" s="1445"/>
    </row>
    <row r="52" spans="1:18" ht="17.25" customHeight="1">
      <c r="A52" s="2129" t="s">
        <v>872</v>
      </c>
      <c r="B52" s="2129"/>
      <c r="C52" s="2129"/>
      <c r="D52" s="2129"/>
      <c r="E52" s="1461"/>
      <c r="F52" s="1445"/>
      <c r="G52" s="1445"/>
      <c r="H52" s="1445"/>
      <c r="I52" s="1445"/>
      <c r="J52" s="1445"/>
      <c r="K52" s="1445"/>
      <c r="L52" s="1445"/>
      <c r="M52" s="1445"/>
      <c r="N52" s="1445"/>
      <c r="O52" s="1445"/>
      <c r="P52" s="1445"/>
      <c r="Q52" s="1445"/>
    </row>
    <row r="54" spans="1:18" ht="17.25" customHeight="1">
      <c r="A54" s="1425" t="s">
        <v>3503</v>
      </c>
      <c r="B54" s="1425" t="s">
        <v>3503</v>
      </c>
      <c r="D54" s="1952" t="s">
        <v>779</v>
      </c>
      <c r="E54" s="1952"/>
      <c r="F54" s="1952"/>
      <c r="G54" s="62"/>
      <c r="H54" s="348"/>
      <c r="I54" s="348" t="s">
        <v>780</v>
      </c>
      <c r="J54" s="1322"/>
      <c r="K54" s="62"/>
      <c r="L54" s="62"/>
      <c r="M54" s="62"/>
      <c r="N54" s="62"/>
      <c r="O54" s="62"/>
      <c r="P54" s="62"/>
      <c r="Q54" s="62"/>
      <c r="R54" s="62"/>
    </row>
    <row r="55" spans="1:18" ht="17.25" customHeight="1">
      <c r="A55" s="1425" t="s">
        <v>3504</v>
      </c>
      <c r="B55" s="1425" t="s">
        <v>3505</v>
      </c>
      <c r="E55" s="348" t="s">
        <v>3878</v>
      </c>
      <c r="F55" s="62"/>
      <c r="H55" s="348"/>
      <c r="I55" s="62"/>
      <c r="J55" s="348" t="s">
        <v>820</v>
      </c>
      <c r="K55" s="349"/>
      <c r="L55" s="62"/>
      <c r="M55" s="62"/>
      <c r="N55" s="62"/>
      <c r="O55" s="62"/>
      <c r="P55" s="62"/>
      <c r="Q55" s="62"/>
      <c r="R55" s="62"/>
    </row>
    <row r="56" spans="1:18" ht="17.25" customHeight="1">
      <c r="A56" s="1439" t="s">
        <v>3506</v>
      </c>
      <c r="B56" s="1439" t="s">
        <v>3507</v>
      </c>
      <c r="E56" s="348" t="s">
        <v>821</v>
      </c>
      <c r="F56" s="62"/>
      <c r="H56" s="348"/>
      <c r="I56" s="62"/>
      <c r="J56" s="348" t="s">
        <v>2566</v>
      </c>
      <c r="K56" s="349"/>
      <c r="L56" s="62"/>
      <c r="M56" s="62"/>
      <c r="N56" s="62"/>
      <c r="O56" s="62"/>
      <c r="P56" s="62"/>
      <c r="Q56" s="62"/>
      <c r="R56" s="62"/>
    </row>
    <row r="58" spans="1:18" ht="17.25" customHeight="1">
      <c r="D58" s="1437"/>
    </row>
    <row r="62" spans="1:18" ht="17.25" customHeight="1">
      <c r="D62" s="1437"/>
    </row>
    <row r="65" spans="1:4" ht="17.25" customHeight="1">
      <c r="D65" s="1437"/>
    </row>
    <row r="68" spans="1:4" ht="17.25" customHeight="1">
      <c r="C68" s="1438"/>
      <c r="D68" s="1437"/>
    </row>
    <row r="71" spans="1:4" ht="17.25" customHeight="1">
      <c r="D71" s="1437"/>
    </row>
    <row r="74" spans="1:4" ht="17.25" customHeight="1">
      <c r="A74" s="1439"/>
    </row>
    <row r="76" spans="1:4" ht="17.25" customHeight="1">
      <c r="D76" s="1437"/>
    </row>
    <row r="80" spans="1:4" ht="17.25" customHeight="1">
      <c r="D80" s="1437"/>
    </row>
    <row r="83" spans="4:4" ht="17.25" customHeight="1">
      <c r="D83" s="1437"/>
    </row>
  </sheetData>
  <mergeCells count="1034">
    <mergeCell ref="Q1:AF1"/>
    <mergeCell ref="AG1:AV1"/>
    <mergeCell ref="AW1:BL1"/>
    <mergeCell ref="BM1:CB1"/>
    <mergeCell ref="CC1:CR1"/>
    <mergeCell ref="A9:A10"/>
    <mergeCell ref="B9:C9"/>
    <mergeCell ref="D9:D10"/>
    <mergeCell ref="E9:E10"/>
    <mergeCell ref="F9:F10"/>
    <mergeCell ref="D6:E6"/>
    <mergeCell ref="D54:F54"/>
    <mergeCell ref="A1:P1"/>
    <mergeCell ref="R9:AC9"/>
    <mergeCell ref="AD9:AI9"/>
    <mergeCell ref="A52:D52"/>
    <mergeCell ref="LY1:MN1"/>
    <mergeCell ref="MO1:ND1"/>
    <mergeCell ref="NE1:NT1"/>
    <mergeCell ref="NU1:OJ1"/>
    <mergeCell ref="OK1:OZ1"/>
    <mergeCell ref="IW1:JL1"/>
    <mergeCell ref="JM1:KB1"/>
    <mergeCell ref="KC1:KR1"/>
    <mergeCell ref="KS1:LH1"/>
    <mergeCell ref="LI1:LX1"/>
    <mergeCell ref="FU1:GJ1"/>
    <mergeCell ref="GK1:GZ1"/>
    <mergeCell ref="HA1:HP1"/>
    <mergeCell ref="HQ1:IF1"/>
    <mergeCell ref="IG1:IV1"/>
    <mergeCell ref="CS1:DH1"/>
    <mergeCell ref="DI1:DX1"/>
    <mergeCell ref="DY1:EN1"/>
    <mergeCell ref="EO1:FD1"/>
    <mergeCell ref="FE1:FT1"/>
    <mergeCell ref="YG1:YV1"/>
    <mergeCell ref="YW1:ZL1"/>
    <mergeCell ref="ZM1:AAB1"/>
    <mergeCell ref="AAC1:AAR1"/>
    <mergeCell ref="AAS1:ABH1"/>
    <mergeCell ref="VE1:VT1"/>
    <mergeCell ref="VU1:WJ1"/>
    <mergeCell ref="WK1:WZ1"/>
    <mergeCell ref="XA1:XP1"/>
    <mergeCell ref="XQ1:YF1"/>
    <mergeCell ref="SC1:SR1"/>
    <mergeCell ref="SS1:TH1"/>
    <mergeCell ref="TI1:TX1"/>
    <mergeCell ref="TY1:UN1"/>
    <mergeCell ref="UO1:VD1"/>
    <mergeCell ref="PA1:PP1"/>
    <mergeCell ref="PQ1:QF1"/>
    <mergeCell ref="QG1:QV1"/>
    <mergeCell ref="QW1:RL1"/>
    <mergeCell ref="RM1:SB1"/>
    <mergeCell ref="AKO1:ALD1"/>
    <mergeCell ref="ALE1:ALT1"/>
    <mergeCell ref="ALU1:AMJ1"/>
    <mergeCell ref="AMK1:AMZ1"/>
    <mergeCell ref="ANA1:ANP1"/>
    <mergeCell ref="AHM1:AIB1"/>
    <mergeCell ref="AIC1:AIR1"/>
    <mergeCell ref="AIS1:AJH1"/>
    <mergeCell ref="AJI1:AJX1"/>
    <mergeCell ref="AJY1:AKN1"/>
    <mergeCell ref="AEK1:AEZ1"/>
    <mergeCell ref="AFA1:AFP1"/>
    <mergeCell ref="AFQ1:AGF1"/>
    <mergeCell ref="AGG1:AGV1"/>
    <mergeCell ref="AGW1:AHL1"/>
    <mergeCell ref="ABI1:ABX1"/>
    <mergeCell ref="ABY1:ACN1"/>
    <mergeCell ref="ACO1:ADD1"/>
    <mergeCell ref="ADE1:ADT1"/>
    <mergeCell ref="ADU1:AEJ1"/>
    <mergeCell ref="AWW1:AXL1"/>
    <mergeCell ref="AXM1:AYB1"/>
    <mergeCell ref="AYC1:AYR1"/>
    <mergeCell ref="AYS1:AZH1"/>
    <mergeCell ref="AZI1:AZX1"/>
    <mergeCell ref="ATU1:AUJ1"/>
    <mergeCell ref="AUK1:AUZ1"/>
    <mergeCell ref="AVA1:AVP1"/>
    <mergeCell ref="AVQ1:AWF1"/>
    <mergeCell ref="AWG1:AWV1"/>
    <mergeCell ref="AQS1:ARH1"/>
    <mergeCell ref="ARI1:ARX1"/>
    <mergeCell ref="ARY1:ASN1"/>
    <mergeCell ref="ASO1:ATD1"/>
    <mergeCell ref="ATE1:ATT1"/>
    <mergeCell ref="ANQ1:AOF1"/>
    <mergeCell ref="AOG1:AOV1"/>
    <mergeCell ref="AOW1:APL1"/>
    <mergeCell ref="APM1:AQB1"/>
    <mergeCell ref="AQC1:AQR1"/>
    <mergeCell ref="BJE1:BJT1"/>
    <mergeCell ref="BJU1:BKJ1"/>
    <mergeCell ref="BKK1:BKZ1"/>
    <mergeCell ref="BLA1:BLP1"/>
    <mergeCell ref="BLQ1:BMF1"/>
    <mergeCell ref="BGC1:BGR1"/>
    <mergeCell ref="BGS1:BHH1"/>
    <mergeCell ref="BHI1:BHX1"/>
    <mergeCell ref="BHY1:BIN1"/>
    <mergeCell ref="BIO1:BJD1"/>
    <mergeCell ref="BDA1:BDP1"/>
    <mergeCell ref="BDQ1:BEF1"/>
    <mergeCell ref="BEG1:BEV1"/>
    <mergeCell ref="BEW1:BFL1"/>
    <mergeCell ref="BFM1:BGB1"/>
    <mergeCell ref="AZY1:BAN1"/>
    <mergeCell ref="BAO1:BBD1"/>
    <mergeCell ref="BBE1:BBT1"/>
    <mergeCell ref="BBU1:BCJ1"/>
    <mergeCell ref="BCK1:BCZ1"/>
    <mergeCell ref="BVM1:BWB1"/>
    <mergeCell ref="BWC1:BWR1"/>
    <mergeCell ref="BWS1:BXH1"/>
    <mergeCell ref="BXI1:BXX1"/>
    <mergeCell ref="BXY1:BYN1"/>
    <mergeCell ref="BSK1:BSZ1"/>
    <mergeCell ref="BTA1:BTP1"/>
    <mergeCell ref="BTQ1:BUF1"/>
    <mergeCell ref="BUG1:BUV1"/>
    <mergeCell ref="BUW1:BVL1"/>
    <mergeCell ref="BPI1:BPX1"/>
    <mergeCell ref="BPY1:BQN1"/>
    <mergeCell ref="BQO1:BRD1"/>
    <mergeCell ref="BRE1:BRT1"/>
    <mergeCell ref="BRU1:BSJ1"/>
    <mergeCell ref="BMG1:BMV1"/>
    <mergeCell ref="BMW1:BNL1"/>
    <mergeCell ref="BNM1:BOB1"/>
    <mergeCell ref="BOC1:BOR1"/>
    <mergeCell ref="BOS1:BPH1"/>
    <mergeCell ref="CHU1:CIJ1"/>
    <mergeCell ref="CIK1:CIZ1"/>
    <mergeCell ref="CJA1:CJP1"/>
    <mergeCell ref="CJQ1:CKF1"/>
    <mergeCell ref="CKG1:CKV1"/>
    <mergeCell ref="CES1:CFH1"/>
    <mergeCell ref="CFI1:CFX1"/>
    <mergeCell ref="CFY1:CGN1"/>
    <mergeCell ref="CGO1:CHD1"/>
    <mergeCell ref="CHE1:CHT1"/>
    <mergeCell ref="CBQ1:CCF1"/>
    <mergeCell ref="CCG1:CCV1"/>
    <mergeCell ref="CCW1:CDL1"/>
    <mergeCell ref="CDM1:CEB1"/>
    <mergeCell ref="CEC1:CER1"/>
    <mergeCell ref="BYO1:BZD1"/>
    <mergeCell ref="BZE1:BZT1"/>
    <mergeCell ref="BZU1:CAJ1"/>
    <mergeCell ref="CAK1:CAZ1"/>
    <mergeCell ref="CBA1:CBP1"/>
    <mergeCell ref="CUC1:CUR1"/>
    <mergeCell ref="CUS1:CVH1"/>
    <mergeCell ref="CVI1:CVX1"/>
    <mergeCell ref="CVY1:CWN1"/>
    <mergeCell ref="CWO1:CXD1"/>
    <mergeCell ref="CRA1:CRP1"/>
    <mergeCell ref="CRQ1:CSF1"/>
    <mergeCell ref="CSG1:CSV1"/>
    <mergeCell ref="CSW1:CTL1"/>
    <mergeCell ref="CTM1:CUB1"/>
    <mergeCell ref="CNY1:CON1"/>
    <mergeCell ref="COO1:CPD1"/>
    <mergeCell ref="CPE1:CPT1"/>
    <mergeCell ref="CPU1:CQJ1"/>
    <mergeCell ref="CQK1:CQZ1"/>
    <mergeCell ref="CKW1:CLL1"/>
    <mergeCell ref="CLM1:CMB1"/>
    <mergeCell ref="CMC1:CMR1"/>
    <mergeCell ref="CMS1:CNH1"/>
    <mergeCell ref="CNI1:CNX1"/>
    <mergeCell ref="DGK1:DGZ1"/>
    <mergeCell ref="DHA1:DHP1"/>
    <mergeCell ref="DHQ1:DIF1"/>
    <mergeCell ref="DIG1:DIV1"/>
    <mergeCell ref="DIW1:DJL1"/>
    <mergeCell ref="DDI1:DDX1"/>
    <mergeCell ref="DDY1:DEN1"/>
    <mergeCell ref="DEO1:DFD1"/>
    <mergeCell ref="DFE1:DFT1"/>
    <mergeCell ref="DFU1:DGJ1"/>
    <mergeCell ref="DAG1:DAV1"/>
    <mergeCell ref="DAW1:DBL1"/>
    <mergeCell ref="DBM1:DCB1"/>
    <mergeCell ref="DCC1:DCR1"/>
    <mergeCell ref="DCS1:DDH1"/>
    <mergeCell ref="CXE1:CXT1"/>
    <mergeCell ref="CXU1:CYJ1"/>
    <mergeCell ref="CYK1:CYZ1"/>
    <mergeCell ref="CZA1:CZP1"/>
    <mergeCell ref="CZQ1:DAF1"/>
    <mergeCell ref="DSS1:DTH1"/>
    <mergeCell ref="DTI1:DTX1"/>
    <mergeCell ref="DTY1:DUN1"/>
    <mergeCell ref="DUO1:DVD1"/>
    <mergeCell ref="DVE1:DVT1"/>
    <mergeCell ref="DPQ1:DQF1"/>
    <mergeCell ref="DQG1:DQV1"/>
    <mergeCell ref="DQW1:DRL1"/>
    <mergeCell ref="DRM1:DSB1"/>
    <mergeCell ref="DSC1:DSR1"/>
    <mergeCell ref="DMO1:DND1"/>
    <mergeCell ref="DNE1:DNT1"/>
    <mergeCell ref="DNU1:DOJ1"/>
    <mergeCell ref="DOK1:DOZ1"/>
    <mergeCell ref="DPA1:DPP1"/>
    <mergeCell ref="DJM1:DKB1"/>
    <mergeCell ref="DKC1:DKR1"/>
    <mergeCell ref="DKS1:DLH1"/>
    <mergeCell ref="DLI1:DLX1"/>
    <mergeCell ref="DLY1:DMN1"/>
    <mergeCell ref="EFA1:EFP1"/>
    <mergeCell ref="EFQ1:EGF1"/>
    <mergeCell ref="EGG1:EGV1"/>
    <mergeCell ref="EGW1:EHL1"/>
    <mergeCell ref="EHM1:EIB1"/>
    <mergeCell ref="EBY1:ECN1"/>
    <mergeCell ref="ECO1:EDD1"/>
    <mergeCell ref="EDE1:EDT1"/>
    <mergeCell ref="EDU1:EEJ1"/>
    <mergeCell ref="EEK1:EEZ1"/>
    <mergeCell ref="DYW1:DZL1"/>
    <mergeCell ref="DZM1:EAB1"/>
    <mergeCell ref="EAC1:EAR1"/>
    <mergeCell ref="EAS1:EBH1"/>
    <mergeCell ref="EBI1:EBX1"/>
    <mergeCell ref="DVU1:DWJ1"/>
    <mergeCell ref="DWK1:DWZ1"/>
    <mergeCell ref="DXA1:DXP1"/>
    <mergeCell ref="DXQ1:DYF1"/>
    <mergeCell ref="DYG1:DYV1"/>
    <mergeCell ref="ERI1:ERX1"/>
    <mergeCell ref="ERY1:ESN1"/>
    <mergeCell ref="ESO1:ETD1"/>
    <mergeCell ref="ETE1:ETT1"/>
    <mergeCell ref="ETU1:EUJ1"/>
    <mergeCell ref="EOG1:EOV1"/>
    <mergeCell ref="EOW1:EPL1"/>
    <mergeCell ref="EPM1:EQB1"/>
    <mergeCell ref="EQC1:EQR1"/>
    <mergeCell ref="EQS1:ERH1"/>
    <mergeCell ref="ELE1:ELT1"/>
    <mergeCell ref="ELU1:EMJ1"/>
    <mergeCell ref="EMK1:EMZ1"/>
    <mergeCell ref="ENA1:ENP1"/>
    <mergeCell ref="ENQ1:EOF1"/>
    <mergeCell ref="EIC1:EIR1"/>
    <mergeCell ref="EIS1:EJH1"/>
    <mergeCell ref="EJI1:EJX1"/>
    <mergeCell ref="EJY1:EKN1"/>
    <mergeCell ref="EKO1:ELD1"/>
    <mergeCell ref="FDQ1:FEF1"/>
    <mergeCell ref="FEG1:FEV1"/>
    <mergeCell ref="FEW1:FFL1"/>
    <mergeCell ref="FFM1:FGB1"/>
    <mergeCell ref="FGC1:FGR1"/>
    <mergeCell ref="FAO1:FBD1"/>
    <mergeCell ref="FBE1:FBT1"/>
    <mergeCell ref="FBU1:FCJ1"/>
    <mergeCell ref="FCK1:FCZ1"/>
    <mergeCell ref="FDA1:FDP1"/>
    <mergeCell ref="EXM1:EYB1"/>
    <mergeCell ref="EYC1:EYR1"/>
    <mergeCell ref="EYS1:EZH1"/>
    <mergeCell ref="EZI1:EZX1"/>
    <mergeCell ref="EZY1:FAN1"/>
    <mergeCell ref="EUK1:EUZ1"/>
    <mergeCell ref="EVA1:EVP1"/>
    <mergeCell ref="EVQ1:EWF1"/>
    <mergeCell ref="EWG1:EWV1"/>
    <mergeCell ref="EWW1:EXL1"/>
    <mergeCell ref="FPY1:FQN1"/>
    <mergeCell ref="FQO1:FRD1"/>
    <mergeCell ref="FRE1:FRT1"/>
    <mergeCell ref="FRU1:FSJ1"/>
    <mergeCell ref="FSK1:FSZ1"/>
    <mergeCell ref="FMW1:FNL1"/>
    <mergeCell ref="FNM1:FOB1"/>
    <mergeCell ref="FOC1:FOR1"/>
    <mergeCell ref="FOS1:FPH1"/>
    <mergeCell ref="FPI1:FPX1"/>
    <mergeCell ref="FJU1:FKJ1"/>
    <mergeCell ref="FKK1:FKZ1"/>
    <mergeCell ref="FLA1:FLP1"/>
    <mergeCell ref="FLQ1:FMF1"/>
    <mergeCell ref="FMG1:FMV1"/>
    <mergeCell ref="FGS1:FHH1"/>
    <mergeCell ref="FHI1:FHX1"/>
    <mergeCell ref="FHY1:FIN1"/>
    <mergeCell ref="FIO1:FJD1"/>
    <mergeCell ref="FJE1:FJT1"/>
    <mergeCell ref="GCG1:GCV1"/>
    <mergeCell ref="GCW1:GDL1"/>
    <mergeCell ref="GDM1:GEB1"/>
    <mergeCell ref="GEC1:GER1"/>
    <mergeCell ref="GES1:GFH1"/>
    <mergeCell ref="FZE1:FZT1"/>
    <mergeCell ref="FZU1:GAJ1"/>
    <mergeCell ref="GAK1:GAZ1"/>
    <mergeCell ref="GBA1:GBP1"/>
    <mergeCell ref="GBQ1:GCF1"/>
    <mergeCell ref="FWC1:FWR1"/>
    <mergeCell ref="FWS1:FXH1"/>
    <mergeCell ref="FXI1:FXX1"/>
    <mergeCell ref="FXY1:FYN1"/>
    <mergeCell ref="FYO1:FZD1"/>
    <mergeCell ref="FTA1:FTP1"/>
    <mergeCell ref="FTQ1:FUF1"/>
    <mergeCell ref="FUG1:FUV1"/>
    <mergeCell ref="FUW1:FVL1"/>
    <mergeCell ref="FVM1:FWB1"/>
    <mergeCell ref="GOO1:GPD1"/>
    <mergeCell ref="GPE1:GPT1"/>
    <mergeCell ref="GPU1:GQJ1"/>
    <mergeCell ref="GQK1:GQZ1"/>
    <mergeCell ref="GRA1:GRP1"/>
    <mergeCell ref="GLM1:GMB1"/>
    <mergeCell ref="GMC1:GMR1"/>
    <mergeCell ref="GMS1:GNH1"/>
    <mergeCell ref="GNI1:GNX1"/>
    <mergeCell ref="GNY1:GON1"/>
    <mergeCell ref="GIK1:GIZ1"/>
    <mergeCell ref="GJA1:GJP1"/>
    <mergeCell ref="GJQ1:GKF1"/>
    <mergeCell ref="GKG1:GKV1"/>
    <mergeCell ref="GKW1:GLL1"/>
    <mergeCell ref="GFI1:GFX1"/>
    <mergeCell ref="GFY1:GGN1"/>
    <mergeCell ref="GGO1:GHD1"/>
    <mergeCell ref="GHE1:GHT1"/>
    <mergeCell ref="GHU1:GIJ1"/>
    <mergeCell ref="HAW1:HBL1"/>
    <mergeCell ref="HBM1:HCB1"/>
    <mergeCell ref="HCC1:HCR1"/>
    <mergeCell ref="HCS1:HDH1"/>
    <mergeCell ref="HDI1:HDX1"/>
    <mergeCell ref="GXU1:GYJ1"/>
    <mergeCell ref="GYK1:GYZ1"/>
    <mergeCell ref="GZA1:GZP1"/>
    <mergeCell ref="GZQ1:HAF1"/>
    <mergeCell ref="HAG1:HAV1"/>
    <mergeCell ref="GUS1:GVH1"/>
    <mergeCell ref="GVI1:GVX1"/>
    <mergeCell ref="GVY1:GWN1"/>
    <mergeCell ref="GWO1:GXD1"/>
    <mergeCell ref="GXE1:GXT1"/>
    <mergeCell ref="GRQ1:GSF1"/>
    <mergeCell ref="GSG1:GSV1"/>
    <mergeCell ref="GSW1:GTL1"/>
    <mergeCell ref="GTM1:GUB1"/>
    <mergeCell ref="GUC1:GUR1"/>
    <mergeCell ref="HNE1:HNT1"/>
    <mergeCell ref="HNU1:HOJ1"/>
    <mergeCell ref="HOK1:HOZ1"/>
    <mergeCell ref="HPA1:HPP1"/>
    <mergeCell ref="HPQ1:HQF1"/>
    <mergeCell ref="HKC1:HKR1"/>
    <mergeCell ref="HKS1:HLH1"/>
    <mergeCell ref="HLI1:HLX1"/>
    <mergeCell ref="HLY1:HMN1"/>
    <mergeCell ref="HMO1:HND1"/>
    <mergeCell ref="HHA1:HHP1"/>
    <mergeCell ref="HHQ1:HIF1"/>
    <mergeCell ref="HIG1:HIV1"/>
    <mergeCell ref="HIW1:HJL1"/>
    <mergeCell ref="HJM1:HKB1"/>
    <mergeCell ref="HDY1:HEN1"/>
    <mergeCell ref="HEO1:HFD1"/>
    <mergeCell ref="HFE1:HFT1"/>
    <mergeCell ref="HFU1:HGJ1"/>
    <mergeCell ref="HGK1:HGZ1"/>
    <mergeCell ref="HZM1:IAB1"/>
    <mergeCell ref="IAC1:IAR1"/>
    <mergeCell ref="IAS1:IBH1"/>
    <mergeCell ref="IBI1:IBX1"/>
    <mergeCell ref="IBY1:ICN1"/>
    <mergeCell ref="HWK1:HWZ1"/>
    <mergeCell ref="HXA1:HXP1"/>
    <mergeCell ref="HXQ1:HYF1"/>
    <mergeCell ref="HYG1:HYV1"/>
    <mergeCell ref="HYW1:HZL1"/>
    <mergeCell ref="HTI1:HTX1"/>
    <mergeCell ref="HTY1:HUN1"/>
    <mergeCell ref="HUO1:HVD1"/>
    <mergeCell ref="HVE1:HVT1"/>
    <mergeCell ref="HVU1:HWJ1"/>
    <mergeCell ref="HQG1:HQV1"/>
    <mergeCell ref="HQW1:HRL1"/>
    <mergeCell ref="HRM1:HSB1"/>
    <mergeCell ref="HSC1:HSR1"/>
    <mergeCell ref="HSS1:HTH1"/>
    <mergeCell ref="ILU1:IMJ1"/>
    <mergeCell ref="IMK1:IMZ1"/>
    <mergeCell ref="INA1:INP1"/>
    <mergeCell ref="INQ1:IOF1"/>
    <mergeCell ref="IOG1:IOV1"/>
    <mergeCell ref="IIS1:IJH1"/>
    <mergeCell ref="IJI1:IJX1"/>
    <mergeCell ref="IJY1:IKN1"/>
    <mergeCell ref="IKO1:ILD1"/>
    <mergeCell ref="ILE1:ILT1"/>
    <mergeCell ref="IFQ1:IGF1"/>
    <mergeCell ref="IGG1:IGV1"/>
    <mergeCell ref="IGW1:IHL1"/>
    <mergeCell ref="IHM1:IIB1"/>
    <mergeCell ref="IIC1:IIR1"/>
    <mergeCell ref="ICO1:IDD1"/>
    <mergeCell ref="IDE1:IDT1"/>
    <mergeCell ref="IDU1:IEJ1"/>
    <mergeCell ref="IEK1:IEZ1"/>
    <mergeCell ref="IFA1:IFP1"/>
    <mergeCell ref="IYC1:IYR1"/>
    <mergeCell ref="IYS1:IZH1"/>
    <mergeCell ref="IZI1:IZX1"/>
    <mergeCell ref="IZY1:JAN1"/>
    <mergeCell ref="JAO1:JBD1"/>
    <mergeCell ref="IVA1:IVP1"/>
    <mergeCell ref="IVQ1:IWF1"/>
    <mergeCell ref="IWG1:IWV1"/>
    <mergeCell ref="IWW1:IXL1"/>
    <mergeCell ref="IXM1:IYB1"/>
    <mergeCell ref="IRY1:ISN1"/>
    <mergeCell ref="ISO1:ITD1"/>
    <mergeCell ref="ITE1:ITT1"/>
    <mergeCell ref="ITU1:IUJ1"/>
    <mergeCell ref="IUK1:IUZ1"/>
    <mergeCell ref="IOW1:IPL1"/>
    <mergeCell ref="IPM1:IQB1"/>
    <mergeCell ref="IQC1:IQR1"/>
    <mergeCell ref="IQS1:IRH1"/>
    <mergeCell ref="IRI1:IRX1"/>
    <mergeCell ref="JKK1:JKZ1"/>
    <mergeCell ref="JLA1:JLP1"/>
    <mergeCell ref="JLQ1:JMF1"/>
    <mergeCell ref="JMG1:JMV1"/>
    <mergeCell ref="JMW1:JNL1"/>
    <mergeCell ref="JHI1:JHX1"/>
    <mergeCell ref="JHY1:JIN1"/>
    <mergeCell ref="JIO1:JJD1"/>
    <mergeCell ref="JJE1:JJT1"/>
    <mergeCell ref="JJU1:JKJ1"/>
    <mergeCell ref="JEG1:JEV1"/>
    <mergeCell ref="JEW1:JFL1"/>
    <mergeCell ref="JFM1:JGB1"/>
    <mergeCell ref="JGC1:JGR1"/>
    <mergeCell ref="JGS1:JHH1"/>
    <mergeCell ref="JBE1:JBT1"/>
    <mergeCell ref="JBU1:JCJ1"/>
    <mergeCell ref="JCK1:JCZ1"/>
    <mergeCell ref="JDA1:JDP1"/>
    <mergeCell ref="JDQ1:JEF1"/>
    <mergeCell ref="JWS1:JXH1"/>
    <mergeCell ref="JXI1:JXX1"/>
    <mergeCell ref="JXY1:JYN1"/>
    <mergeCell ref="JYO1:JZD1"/>
    <mergeCell ref="JZE1:JZT1"/>
    <mergeCell ref="JTQ1:JUF1"/>
    <mergeCell ref="JUG1:JUV1"/>
    <mergeCell ref="JUW1:JVL1"/>
    <mergeCell ref="JVM1:JWB1"/>
    <mergeCell ref="JWC1:JWR1"/>
    <mergeCell ref="JQO1:JRD1"/>
    <mergeCell ref="JRE1:JRT1"/>
    <mergeCell ref="JRU1:JSJ1"/>
    <mergeCell ref="JSK1:JSZ1"/>
    <mergeCell ref="JTA1:JTP1"/>
    <mergeCell ref="JNM1:JOB1"/>
    <mergeCell ref="JOC1:JOR1"/>
    <mergeCell ref="JOS1:JPH1"/>
    <mergeCell ref="JPI1:JPX1"/>
    <mergeCell ref="JPY1:JQN1"/>
    <mergeCell ref="KJA1:KJP1"/>
    <mergeCell ref="KJQ1:KKF1"/>
    <mergeCell ref="KKG1:KKV1"/>
    <mergeCell ref="KKW1:KLL1"/>
    <mergeCell ref="KLM1:KMB1"/>
    <mergeCell ref="KFY1:KGN1"/>
    <mergeCell ref="KGO1:KHD1"/>
    <mergeCell ref="KHE1:KHT1"/>
    <mergeCell ref="KHU1:KIJ1"/>
    <mergeCell ref="KIK1:KIZ1"/>
    <mergeCell ref="KCW1:KDL1"/>
    <mergeCell ref="KDM1:KEB1"/>
    <mergeCell ref="KEC1:KER1"/>
    <mergeCell ref="KES1:KFH1"/>
    <mergeCell ref="KFI1:KFX1"/>
    <mergeCell ref="JZU1:KAJ1"/>
    <mergeCell ref="KAK1:KAZ1"/>
    <mergeCell ref="KBA1:KBP1"/>
    <mergeCell ref="KBQ1:KCF1"/>
    <mergeCell ref="KCG1:KCV1"/>
    <mergeCell ref="KVI1:KVX1"/>
    <mergeCell ref="KVY1:KWN1"/>
    <mergeCell ref="KWO1:KXD1"/>
    <mergeCell ref="KXE1:KXT1"/>
    <mergeCell ref="KXU1:KYJ1"/>
    <mergeCell ref="KSG1:KSV1"/>
    <mergeCell ref="KSW1:KTL1"/>
    <mergeCell ref="KTM1:KUB1"/>
    <mergeCell ref="KUC1:KUR1"/>
    <mergeCell ref="KUS1:KVH1"/>
    <mergeCell ref="KPE1:KPT1"/>
    <mergeCell ref="KPU1:KQJ1"/>
    <mergeCell ref="KQK1:KQZ1"/>
    <mergeCell ref="KRA1:KRP1"/>
    <mergeCell ref="KRQ1:KSF1"/>
    <mergeCell ref="KMC1:KMR1"/>
    <mergeCell ref="KMS1:KNH1"/>
    <mergeCell ref="KNI1:KNX1"/>
    <mergeCell ref="KNY1:KON1"/>
    <mergeCell ref="KOO1:KPD1"/>
    <mergeCell ref="LHQ1:LIF1"/>
    <mergeCell ref="LIG1:LIV1"/>
    <mergeCell ref="LIW1:LJL1"/>
    <mergeCell ref="LJM1:LKB1"/>
    <mergeCell ref="LKC1:LKR1"/>
    <mergeCell ref="LEO1:LFD1"/>
    <mergeCell ref="LFE1:LFT1"/>
    <mergeCell ref="LFU1:LGJ1"/>
    <mergeCell ref="LGK1:LGZ1"/>
    <mergeCell ref="LHA1:LHP1"/>
    <mergeCell ref="LBM1:LCB1"/>
    <mergeCell ref="LCC1:LCR1"/>
    <mergeCell ref="LCS1:LDH1"/>
    <mergeCell ref="LDI1:LDX1"/>
    <mergeCell ref="LDY1:LEN1"/>
    <mergeCell ref="KYK1:KYZ1"/>
    <mergeCell ref="KZA1:KZP1"/>
    <mergeCell ref="KZQ1:LAF1"/>
    <mergeCell ref="LAG1:LAV1"/>
    <mergeCell ref="LAW1:LBL1"/>
    <mergeCell ref="LTY1:LUN1"/>
    <mergeCell ref="LUO1:LVD1"/>
    <mergeCell ref="LVE1:LVT1"/>
    <mergeCell ref="LVU1:LWJ1"/>
    <mergeCell ref="LWK1:LWZ1"/>
    <mergeCell ref="LQW1:LRL1"/>
    <mergeCell ref="LRM1:LSB1"/>
    <mergeCell ref="LSC1:LSR1"/>
    <mergeCell ref="LSS1:LTH1"/>
    <mergeCell ref="LTI1:LTX1"/>
    <mergeCell ref="LNU1:LOJ1"/>
    <mergeCell ref="LOK1:LOZ1"/>
    <mergeCell ref="LPA1:LPP1"/>
    <mergeCell ref="LPQ1:LQF1"/>
    <mergeCell ref="LQG1:LQV1"/>
    <mergeCell ref="LKS1:LLH1"/>
    <mergeCell ref="LLI1:LLX1"/>
    <mergeCell ref="LLY1:LMN1"/>
    <mergeCell ref="LMO1:LND1"/>
    <mergeCell ref="LNE1:LNT1"/>
    <mergeCell ref="MGG1:MGV1"/>
    <mergeCell ref="MGW1:MHL1"/>
    <mergeCell ref="MHM1:MIB1"/>
    <mergeCell ref="MIC1:MIR1"/>
    <mergeCell ref="MIS1:MJH1"/>
    <mergeCell ref="MDE1:MDT1"/>
    <mergeCell ref="MDU1:MEJ1"/>
    <mergeCell ref="MEK1:MEZ1"/>
    <mergeCell ref="MFA1:MFP1"/>
    <mergeCell ref="MFQ1:MGF1"/>
    <mergeCell ref="MAC1:MAR1"/>
    <mergeCell ref="MAS1:MBH1"/>
    <mergeCell ref="MBI1:MBX1"/>
    <mergeCell ref="MBY1:MCN1"/>
    <mergeCell ref="MCO1:MDD1"/>
    <mergeCell ref="LXA1:LXP1"/>
    <mergeCell ref="LXQ1:LYF1"/>
    <mergeCell ref="LYG1:LYV1"/>
    <mergeCell ref="LYW1:LZL1"/>
    <mergeCell ref="LZM1:MAB1"/>
    <mergeCell ref="MSO1:MTD1"/>
    <mergeCell ref="MTE1:MTT1"/>
    <mergeCell ref="MTU1:MUJ1"/>
    <mergeCell ref="MUK1:MUZ1"/>
    <mergeCell ref="MVA1:MVP1"/>
    <mergeCell ref="MPM1:MQB1"/>
    <mergeCell ref="MQC1:MQR1"/>
    <mergeCell ref="MQS1:MRH1"/>
    <mergeCell ref="MRI1:MRX1"/>
    <mergeCell ref="MRY1:MSN1"/>
    <mergeCell ref="MMK1:MMZ1"/>
    <mergeCell ref="MNA1:MNP1"/>
    <mergeCell ref="MNQ1:MOF1"/>
    <mergeCell ref="MOG1:MOV1"/>
    <mergeCell ref="MOW1:MPL1"/>
    <mergeCell ref="MJI1:MJX1"/>
    <mergeCell ref="MJY1:MKN1"/>
    <mergeCell ref="MKO1:MLD1"/>
    <mergeCell ref="MLE1:MLT1"/>
    <mergeCell ref="MLU1:MMJ1"/>
    <mergeCell ref="NEW1:NFL1"/>
    <mergeCell ref="NFM1:NGB1"/>
    <mergeCell ref="NGC1:NGR1"/>
    <mergeCell ref="NGS1:NHH1"/>
    <mergeCell ref="NHI1:NHX1"/>
    <mergeCell ref="NBU1:NCJ1"/>
    <mergeCell ref="NCK1:NCZ1"/>
    <mergeCell ref="NDA1:NDP1"/>
    <mergeCell ref="NDQ1:NEF1"/>
    <mergeCell ref="NEG1:NEV1"/>
    <mergeCell ref="MYS1:MZH1"/>
    <mergeCell ref="MZI1:MZX1"/>
    <mergeCell ref="MZY1:NAN1"/>
    <mergeCell ref="NAO1:NBD1"/>
    <mergeCell ref="NBE1:NBT1"/>
    <mergeCell ref="MVQ1:MWF1"/>
    <mergeCell ref="MWG1:MWV1"/>
    <mergeCell ref="MWW1:MXL1"/>
    <mergeCell ref="MXM1:MYB1"/>
    <mergeCell ref="MYC1:MYR1"/>
    <mergeCell ref="NRE1:NRT1"/>
    <mergeCell ref="NRU1:NSJ1"/>
    <mergeCell ref="NSK1:NSZ1"/>
    <mergeCell ref="NTA1:NTP1"/>
    <mergeCell ref="NTQ1:NUF1"/>
    <mergeCell ref="NOC1:NOR1"/>
    <mergeCell ref="NOS1:NPH1"/>
    <mergeCell ref="NPI1:NPX1"/>
    <mergeCell ref="NPY1:NQN1"/>
    <mergeCell ref="NQO1:NRD1"/>
    <mergeCell ref="NLA1:NLP1"/>
    <mergeCell ref="NLQ1:NMF1"/>
    <mergeCell ref="NMG1:NMV1"/>
    <mergeCell ref="NMW1:NNL1"/>
    <mergeCell ref="NNM1:NOB1"/>
    <mergeCell ref="NHY1:NIN1"/>
    <mergeCell ref="NIO1:NJD1"/>
    <mergeCell ref="NJE1:NJT1"/>
    <mergeCell ref="NJU1:NKJ1"/>
    <mergeCell ref="NKK1:NKZ1"/>
    <mergeCell ref="ODM1:OEB1"/>
    <mergeCell ref="OEC1:OER1"/>
    <mergeCell ref="OES1:OFH1"/>
    <mergeCell ref="OFI1:OFX1"/>
    <mergeCell ref="OFY1:OGN1"/>
    <mergeCell ref="OAK1:OAZ1"/>
    <mergeCell ref="OBA1:OBP1"/>
    <mergeCell ref="OBQ1:OCF1"/>
    <mergeCell ref="OCG1:OCV1"/>
    <mergeCell ref="OCW1:ODL1"/>
    <mergeCell ref="NXI1:NXX1"/>
    <mergeCell ref="NXY1:NYN1"/>
    <mergeCell ref="NYO1:NZD1"/>
    <mergeCell ref="NZE1:NZT1"/>
    <mergeCell ref="NZU1:OAJ1"/>
    <mergeCell ref="NUG1:NUV1"/>
    <mergeCell ref="NUW1:NVL1"/>
    <mergeCell ref="NVM1:NWB1"/>
    <mergeCell ref="NWC1:NWR1"/>
    <mergeCell ref="NWS1:NXH1"/>
    <mergeCell ref="OPU1:OQJ1"/>
    <mergeCell ref="OQK1:OQZ1"/>
    <mergeCell ref="ORA1:ORP1"/>
    <mergeCell ref="ORQ1:OSF1"/>
    <mergeCell ref="OSG1:OSV1"/>
    <mergeCell ref="OMS1:ONH1"/>
    <mergeCell ref="ONI1:ONX1"/>
    <mergeCell ref="ONY1:OON1"/>
    <mergeCell ref="OOO1:OPD1"/>
    <mergeCell ref="OPE1:OPT1"/>
    <mergeCell ref="OJQ1:OKF1"/>
    <mergeCell ref="OKG1:OKV1"/>
    <mergeCell ref="OKW1:OLL1"/>
    <mergeCell ref="OLM1:OMB1"/>
    <mergeCell ref="OMC1:OMR1"/>
    <mergeCell ref="OGO1:OHD1"/>
    <mergeCell ref="OHE1:OHT1"/>
    <mergeCell ref="OHU1:OIJ1"/>
    <mergeCell ref="OIK1:OIZ1"/>
    <mergeCell ref="OJA1:OJP1"/>
    <mergeCell ref="PCC1:PCR1"/>
    <mergeCell ref="PCS1:PDH1"/>
    <mergeCell ref="PDI1:PDX1"/>
    <mergeCell ref="PDY1:PEN1"/>
    <mergeCell ref="PEO1:PFD1"/>
    <mergeCell ref="OZA1:OZP1"/>
    <mergeCell ref="OZQ1:PAF1"/>
    <mergeCell ref="PAG1:PAV1"/>
    <mergeCell ref="PAW1:PBL1"/>
    <mergeCell ref="PBM1:PCB1"/>
    <mergeCell ref="OVY1:OWN1"/>
    <mergeCell ref="OWO1:OXD1"/>
    <mergeCell ref="OXE1:OXT1"/>
    <mergeCell ref="OXU1:OYJ1"/>
    <mergeCell ref="OYK1:OYZ1"/>
    <mergeCell ref="OSW1:OTL1"/>
    <mergeCell ref="OTM1:OUB1"/>
    <mergeCell ref="OUC1:OUR1"/>
    <mergeCell ref="OUS1:OVH1"/>
    <mergeCell ref="OVI1:OVX1"/>
    <mergeCell ref="POK1:POZ1"/>
    <mergeCell ref="PPA1:PPP1"/>
    <mergeCell ref="PPQ1:PQF1"/>
    <mergeCell ref="PQG1:PQV1"/>
    <mergeCell ref="PQW1:PRL1"/>
    <mergeCell ref="PLI1:PLX1"/>
    <mergeCell ref="PLY1:PMN1"/>
    <mergeCell ref="PMO1:PND1"/>
    <mergeCell ref="PNE1:PNT1"/>
    <mergeCell ref="PNU1:POJ1"/>
    <mergeCell ref="PIG1:PIV1"/>
    <mergeCell ref="PIW1:PJL1"/>
    <mergeCell ref="PJM1:PKB1"/>
    <mergeCell ref="PKC1:PKR1"/>
    <mergeCell ref="PKS1:PLH1"/>
    <mergeCell ref="PFE1:PFT1"/>
    <mergeCell ref="PFU1:PGJ1"/>
    <mergeCell ref="PGK1:PGZ1"/>
    <mergeCell ref="PHA1:PHP1"/>
    <mergeCell ref="PHQ1:PIF1"/>
    <mergeCell ref="QAS1:QBH1"/>
    <mergeCell ref="QBI1:QBX1"/>
    <mergeCell ref="QBY1:QCN1"/>
    <mergeCell ref="QCO1:QDD1"/>
    <mergeCell ref="QDE1:QDT1"/>
    <mergeCell ref="PXQ1:PYF1"/>
    <mergeCell ref="PYG1:PYV1"/>
    <mergeCell ref="PYW1:PZL1"/>
    <mergeCell ref="PZM1:QAB1"/>
    <mergeCell ref="QAC1:QAR1"/>
    <mergeCell ref="PUO1:PVD1"/>
    <mergeCell ref="PVE1:PVT1"/>
    <mergeCell ref="PVU1:PWJ1"/>
    <mergeCell ref="PWK1:PWZ1"/>
    <mergeCell ref="PXA1:PXP1"/>
    <mergeCell ref="PRM1:PSB1"/>
    <mergeCell ref="PSC1:PSR1"/>
    <mergeCell ref="PSS1:PTH1"/>
    <mergeCell ref="PTI1:PTX1"/>
    <mergeCell ref="PTY1:PUN1"/>
    <mergeCell ref="QNA1:QNP1"/>
    <mergeCell ref="QNQ1:QOF1"/>
    <mergeCell ref="QOG1:QOV1"/>
    <mergeCell ref="QOW1:QPL1"/>
    <mergeCell ref="QPM1:QQB1"/>
    <mergeCell ref="QJY1:QKN1"/>
    <mergeCell ref="QKO1:QLD1"/>
    <mergeCell ref="QLE1:QLT1"/>
    <mergeCell ref="QLU1:QMJ1"/>
    <mergeCell ref="QMK1:QMZ1"/>
    <mergeCell ref="QGW1:QHL1"/>
    <mergeCell ref="QHM1:QIB1"/>
    <mergeCell ref="QIC1:QIR1"/>
    <mergeCell ref="QIS1:QJH1"/>
    <mergeCell ref="QJI1:QJX1"/>
    <mergeCell ref="QDU1:QEJ1"/>
    <mergeCell ref="QEK1:QEZ1"/>
    <mergeCell ref="QFA1:QFP1"/>
    <mergeCell ref="QFQ1:QGF1"/>
    <mergeCell ref="QGG1:QGV1"/>
    <mergeCell ref="QZI1:QZX1"/>
    <mergeCell ref="QZY1:RAN1"/>
    <mergeCell ref="RAO1:RBD1"/>
    <mergeCell ref="RBE1:RBT1"/>
    <mergeCell ref="RBU1:RCJ1"/>
    <mergeCell ref="QWG1:QWV1"/>
    <mergeCell ref="QWW1:QXL1"/>
    <mergeCell ref="QXM1:QYB1"/>
    <mergeCell ref="QYC1:QYR1"/>
    <mergeCell ref="QYS1:QZH1"/>
    <mergeCell ref="QTE1:QTT1"/>
    <mergeCell ref="QTU1:QUJ1"/>
    <mergeCell ref="QUK1:QUZ1"/>
    <mergeCell ref="QVA1:QVP1"/>
    <mergeCell ref="QVQ1:QWF1"/>
    <mergeCell ref="QQC1:QQR1"/>
    <mergeCell ref="QQS1:QRH1"/>
    <mergeCell ref="QRI1:QRX1"/>
    <mergeCell ref="QRY1:QSN1"/>
    <mergeCell ref="QSO1:QTD1"/>
    <mergeCell ref="RLQ1:RMF1"/>
    <mergeCell ref="RMG1:RMV1"/>
    <mergeCell ref="RMW1:RNL1"/>
    <mergeCell ref="RNM1:ROB1"/>
    <mergeCell ref="ROC1:ROR1"/>
    <mergeCell ref="RIO1:RJD1"/>
    <mergeCell ref="RJE1:RJT1"/>
    <mergeCell ref="RJU1:RKJ1"/>
    <mergeCell ref="RKK1:RKZ1"/>
    <mergeCell ref="RLA1:RLP1"/>
    <mergeCell ref="RFM1:RGB1"/>
    <mergeCell ref="RGC1:RGR1"/>
    <mergeCell ref="RGS1:RHH1"/>
    <mergeCell ref="RHI1:RHX1"/>
    <mergeCell ref="RHY1:RIN1"/>
    <mergeCell ref="RCK1:RCZ1"/>
    <mergeCell ref="RDA1:RDP1"/>
    <mergeCell ref="RDQ1:REF1"/>
    <mergeCell ref="REG1:REV1"/>
    <mergeCell ref="REW1:RFL1"/>
    <mergeCell ref="RXY1:RYN1"/>
    <mergeCell ref="RYO1:RZD1"/>
    <mergeCell ref="RZE1:RZT1"/>
    <mergeCell ref="RZU1:SAJ1"/>
    <mergeCell ref="SAK1:SAZ1"/>
    <mergeCell ref="RUW1:RVL1"/>
    <mergeCell ref="RVM1:RWB1"/>
    <mergeCell ref="RWC1:RWR1"/>
    <mergeCell ref="RWS1:RXH1"/>
    <mergeCell ref="RXI1:RXX1"/>
    <mergeCell ref="RRU1:RSJ1"/>
    <mergeCell ref="RSK1:RSZ1"/>
    <mergeCell ref="RTA1:RTP1"/>
    <mergeCell ref="RTQ1:RUF1"/>
    <mergeCell ref="RUG1:RUV1"/>
    <mergeCell ref="ROS1:RPH1"/>
    <mergeCell ref="RPI1:RPX1"/>
    <mergeCell ref="RPY1:RQN1"/>
    <mergeCell ref="RQO1:RRD1"/>
    <mergeCell ref="RRE1:RRT1"/>
    <mergeCell ref="SKG1:SKV1"/>
    <mergeCell ref="SKW1:SLL1"/>
    <mergeCell ref="SLM1:SMB1"/>
    <mergeCell ref="SMC1:SMR1"/>
    <mergeCell ref="SMS1:SNH1"/>
    <mergeCell ref="SHE1:SHT1"/>
    <mergeCell ref="SHU1:SIJ1"/>
    <mergeCell ref="SIK1:SIZ1"/>
    <mergeCell ref="SJA1:SJP1"/>
    <mergeCell ref="SJQ1:SKF1"/>
    <mergeCell ref="SEC1:SER1"/>
    <mergeCell ref="SES1:SFH1"/>
    <mergeCell ref="SFI1:SFX1"/>
    <mergeCell ref="SFY1:SGN1"/>
    <mergeCell ref="SGO1:SHD1"/>
    <mergeCell ref="SBA1:SBP1"/>
    <mergeCell ref="SBQ1:SCF1"/>
    <mergeCell ref="SCG1:SCV1"/>
    <mergeCell ref="SCW1:SDL1"/>
    <mergeCell ref="SDM1:SEB1"/>
    <mergeCell ref="SWO1:SXD1"/>
    <mergeCell ref="SXE1:SXT1"/>
    <mergeCell ref="SXU1:SYJ1"/>
    <mergeCell ref="SYK1:SYZ1"/>
    <mergeCell ref="SZA1:SZP1"/>
    <mergeCell ref="STM1:SUB1"/>
    <mergeCell ref="SUC1:SUR1"/>
    <mergeCell ref="SUS1:SVH1"/>
    <mergeCell ref="SVI1:SVX1"/>
    <mergeCell ref="SVY1:SWN1"/>
    <mergeCell ref="SQK1:SQZ1"/>
    <mergeCell ref="SRA1:SRP1"/>
    <mergeCell ref="SRQ1:SSF1"/>
    <mergeCell ref="SSG1:SSV1"/>
    <mergeCell ref="SSW1:STL1"/>
    <mergeCell ref="SNI1:SNX1"/>
    <mergeCell ref="SNY1:SON1"/>
    <mergeCell ref="SOO1:SPD1"/>
    <mergeCell ref="SPE1:SPT1"/>
    <mergeCell ref="SPU1:SQJ1"/>
    <mergeCell ref="TIW1:TJL1"/>
    <mergeCell ref="TJM1:TKB1"/>
    <mergeCell ref="TKC1:TKR1"/>
    <mergeCell ref="TKS1:TLH1"/>
    <mergeCell ref="TLI1:TLX1"/>
    <mergeCell ref="TFU1:TGJ1"/>
    <mergeCell ref="TGK1:TGZ1"/>
    <mergeCell ref="THA1:THP1"/>
    <mergeCell ref="THQ1:TIF1"/>
    <mergeCell ref="TIG1:TIV1"/>
    <mergeCell ref="TCS1:TDH1"/>
    <mergeCell ref="TDI1:TDX1"/>
    <mergeCell ref="TDY1:TEN1"/>
    <mergeCell ref="TEO1:TFD1"/>
    <mergeCell ref="TFE1:TFT1"/>
    <mergeCell ref="SZQ1:TAF1"/>
    <mergeCell ref="TAG1:TAV1"/>
    <mergeCell ref="TAW1:TBL1"/>
    <mergeCell ref="TBM1:TCB1"/>
    <mergeCell ref="TCC1:TCR1"/>
    <mergeCell ref="TVE1:TVT1"/>
    <mergeCell ref="TVU1:TWJ1"/>
    <mergeCell ref="TWK1:TWZ1"/>
    <mergeCell ref="TXA1:TXP1"/>
    <mergeCell ref="TXQ1:TYF1"/>
    <mergeCell ref="TSC1:TSR1"/>
    <mergeCell ref="TSS1:TTH1"/>
    <mergeCell ref="TTI1:TTX1"/>
    <mergeCell ref="TTY1:TUN1"/>
    <mergeCell ref="TUO1:TVD1"/>
    <mergeCell ref="TPA1:TPP1"/>
    <mergeCell ref="TPQ1:TQF1"/>
    <mergeCell ref="TQG1:TQV1"/>
    <mergeCell ref="TQW1:TRL1"/>
    <mergeCell ref="TRM1:TSB1"/>
    <mergeCell ref="TLY1:TMN1"/>
    <mergeCell ref="TMO1:TND1"/>
    <mergeCell ref="TNE1:TNT1"/>
    <mergeCell ref="TNU1:TOJ1"/>
    <mergeCell ref="TOK1:TOZ1"/>
    <mergeCell ref="UHM1:UIB1"/>
    <mergeCell ref="UIC1:UIR1"/>
    <mergeCell ref="UIS1:UJH1"/>
    <mergeCell ref="UJI1:UJX1"/>
    <mergeCell ref="UJY1:UKN1"/>
    <mergeCell ref="UEK1:UEZ1"/>
    <mergeCell ref="UFA1:UFP1"/>
    <mergeCell ref="UFQ1:UGF1"/>
    <mergeCell ref="UGG1:UGV1"/>
    <mergeCell ref="UGW1:UHL1"/>
    <mergeCell ref="UBI1:UBX1"/>
    <mergeCell ref="UBY1:UCN1"/>
    <mergeCell ref="UCO1:UDD1"/>
    <mergeCell ref="UDE1:UDT1"/>
    <mergeCell ref="UDU1:UEJ1"/>
    <mergeCell ref="TYG1:TYV1"/>
    <mergeCell ref="TYW1:TZL1"/>
    <mergeCell ref="TZM1:UAB1"/>
    <mergeCell ref="UAC1:UAR1"/>
    <mergeCell ref="UAS1:UBH1"/>
    <mergeCell ref="UTU1:UUJ1"/>
    <mergeCell ref="UUK1:UUZ1"/>
    <mergeCell ref="UVA1:UVP1"/>
    <mergeCell ref="UVQ1:UWF1"/>
    <mergeCell ref="UWG1:UWV1"/>
    <mergeCell ref="UQS1:URH1"/>
    <mergeCell ref="URI1:URX1"/>
    <mergeCell ref="URY1:USN1"/>
    <mergeCell ref="USO1:UTD1"/>
    <mergeCell ref="UTE1:UTT1"/>
    <mergeCell ref="UNQ1:UOF1"/>
    <mergeCell ref="UOG1:UOV1"/>
    <mergeCell ref="UOW1:UPL1"/>
    <mergeCell ref="UPM1:UQB1"/>
    <mergeCell ref="UQC1:UQR1"/>
    <mergeCell ref="UKO1:ULD1"/>
    <mergeCell ref="ULE1:ULT1"/>
    <mergeCell ref="ULU1:UMJ1"/>
    <mergeCell ref="UMK1:UMZ1"/>
    <mergeCell ref="UNA1:UNP1"/>
    <mergeCell ref="VGC1:VGR1"/>
    <mergeCell ref="VGS1:VHH1"/>
    <mergeCell ref="VHI1:VHX1"/>
    <mergeCell ref="VHY1:VIN1"/>
    <mergeCell ref="VIO1:VJD1"/>
    <mergeCell ref="VDA1:VDP1"/>
    <mergeCell ref="VDQ1:VEF1"/>
    <mergeCell ref="VEG1:VEV1"/>
    <mergeCell ref="VEW1:VFL1"/>
    <mergeCell ref="VFM1:VGB1"/>
    <mergeCell ref="UZY1:VAN1"/>
    <mergeCell ref="VAO1:VBD1"/>
    <mergeCell ref="VBE1:VBT1"/>
    <mergeCell ref="VBU1:VCJ1"/>
    <mergeCell ref="VCK1:VCZ1"/>
    <mergeCell ref="UWW1:UXL1"/>
    <mergeCell ref="UXM1:UYB1"/>
    <mergeCell ref="UYC1:UYR1"/>
    <mergeCell ref="UYS1:UZH1"/>
    <mergeCell ref="UZI1:UZX1"/>
    <mergeCell ref="VSK1:VSZ1"/>
    <mergeCell ref="VTA1:VTP1"/>
    <mergeCell ref="VTQ1:VUF1"/>
    <mergeCell ref="VUG1:VUV1"/>
    <mergeCell ref="VUW1:VVL1"/>
    <mergeCell ref="VPI1:VPX1"/>
    <mergeCell ref="VPY1:VQN1"/>
    <mergeCell ref="VQO1:VRD1"/>
    <mergeCell ref="VRE1:VRT1"/>
    <mergeCell ref="VRU1:VSJ1"/>
    <mergeCell ref="VMG1:VMV1"/>
    <mergeCell ref="VMW1:VNL1"/>
    <mergeCell ref="VNM1:VOB1"/>
    <mergeCell ref="VOC1:VOR1"/>
    <mergeCell ref="VOS1:VPH1"/>
    <mergeCell ref="VJE1:VJT1"/>
    <mergeCell ref="VJU1:VKJ1"/>
    <mergeCell ref="VKK1:VKZ1"/>
    <mergeCell ref="VLA1:VLP1"/>
    <mergeCell ref="VLQ1:VMF1"/>
    <mergeCell ref="WES1:WFH1"/>
    <mergeCell ref="WFI1:WFX1"/>
    <mergeCell ref="WFY1:WGN1"/>
    <mergeCell ref="WGO1:WHD1"/>
    <mergeCell ref="WHE1:WHT1"/>
    <mergeCell ref="WBQ1:WCF1"/>
    <mergeCell ref="WCG1:WCV1"/>
    <mergeCell ref="WCW1:WDL1"/>
    <mergeCell ref="WDM1:WEB1"/>
    <mergeCell ref="WEC1:WER1"/>
    <mergeCell ref="VYO1:VZD1"/>
    <mergeCell ref="VZE1:VZT1"/>
    <mergeCell ref="VZU1:WAJ1"/>
    <mergeCell ref="WAK1:WAZ1"/>
    <mergeCell ref="WBA1:WBP1"/>
    <mergeCell ref="VVM1:VWB1"/>
    <mergeCell ref="VWC1:VWR1"/>
    <mergeCell ref="VWS1:VXH1"/>
    <mergeCell ref="VXI1:VXX1"/>
    <mergeCell ref="VXY1:VYN1"/>
    <mergeCell ref="WRA1:WRP1"/>
    <mergeCell ref="WRQ1:WSF1"/>
    <mergeCell ref="WSG1:WSV1"/>
    <mergeCell ref="WSW1:WTL1"/>
    <mergeCell ref="WTM1:WUB1"/>
    <mergeCell ref="WNY1:WON1"/>
    <mergeCell ref="WOO1:WPD1"/>
    <mergeCell ref="WPE1:WPT1"/>
    <mergeCell ref="WPU1:WQJ1"/>
    <mergeCell ref="WQK1:WQZ1"/>
    <mergeCell ref="WKW1:WLL1"/>
    <mergeCell ref="WLM1:WMB1"/>
    <mergeCell ref="WMC1:WMR1"/>
    <mergeCell ref="WMS1:WNH1"/>
    <mergeCell ref="WNI1:WNX1"/>
    <mergeCell ref="WHU1:WIJ1"/>
    <mergeCell ref="WIK1:WIZ1"/>
    <mergeCell ref="WJA1:WJP1"/>
    <mergeCell ref="WJQ1:WKF1"/>
    <mergeCell ref="WKG1:WKV1"/>
    <mergeCell ref="XDI1:XDX1"/>
    <mergeCell ref="XDY1:XEN1"/>
    <mergeCell ref="XEO1:XFD1"/>
    <mergeCell ref="XAG1:XAV1"/>
    <mergeCell ref="XAW1:XBL1"/>
    <mergeCell ref="XBM1:XCB1"/>
    <mergeCell ref="XCC1:XCR1"/>
    <mergeCell ref="XCS1:XDH1"/>
    <mergeCell ref="WXE1:WXT1"/>
    <mergeCell ref="WXU1:WYJ1"/>
    <mergeCell ref="WYK1:WYZ1"/>
    <mergeCell ref="WZA1:WZP1"/>
    <mergeCell ref="WZQ1:XAF1"/>
    <mergeCell ref="WUC1:WUR1"/>
    <mergeCell ref="WUS1:WVH1"/>
    <mergeCell ref="WVI1:WVX1"/>
    <mergeCell ref="WVY1:WWN1"/>
    <mergeCell ref="WWO1:WXD1"/>
  </mergeCells>
  <pageMargins left="0.70866141732283472" right="0.27559055118110237" top="0.51181102362204722" bottom="0.23622047244094491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6"/>
  <sheetViews>
    <sheetView view="pageLayout" topLeftCell="A13" workbookViewId="0">
      <selection activeCell="C4" sqref="C1:C1048576"/>
    </sheetView>
  </sheetViews>
  <sheetFormatPr defaultColWidth="7.625" defaultRowHeight="27" customHeight="1"/>
  <cols>
    <col min="1" max="1" width="4.25" style="1755" customWidth="1"/>
    <col min="2" max="2" width="4.25" style="1756" customWidth="1"/>
    <col min="3" max="3" width="40.375" style="1728" customWidth="1"/>
    <col min="4" max="4" width="9.25" style="1727" customWidth="1"/>
    <col min="5" max="5" width="9.25" style="1728" customWidth="1"/>
    <col min="6" max="6" width="10.125" style="1728" customWidth="1"/>
    <col min="7" max="7" width="11.625" style="1728" customWidth="1"/>
    <col min="8" max="8" width="10.875" style="1728" customWidth="1"/>
    <col min="9" max="9" width="10.125" style="1728" customWidth="1"/>
    <col min="10" max="10" width="9.625" style="1728" customWidth="1"/>
    <col min="11" max="11" width="10.125" style="1728" customWidth="1"/>
    <col min="12" max="14" width="5.75" style="1728" hidden="1" customWidth="1"/>
    <col min="15" max="16" width="17.125" style="1728" customWidth="1"/>
    <col min="17" max="16384" width="7.625" style="1729"/>
  </cols>
  <sheetData>
    <row r="1" spans="1:16" ht="13.5" customHeight="1">
      <c r="A1" s="1725"/>
      <c r="B1" s="1726"/>
    </row>
    <row r="2" spans="1:16" s="1732" customFormat="1" ht="17.25">
      <c r="A2" s="1845" t="s">
        <v>4890</v>
      </c>
      <c r="B2" s="1845"/>
      <c r="C2" s="1846" t="s">
        <v>4896</v>
      </c>
      <c r="D2" s="1846" t="s">
        <v>4897</v>
      </c>
      <c r="E2" s="1846"/>
      <c r="F2" s="1846"/>
      <c r="G2" s="1846"/>
      <c r="H2" s="1846"/>
      <c r="I2" s="1846"/>
      <c r="J2" s="1846"/>
      <c r="K2" s="1846"/>
      <c r="L2" s="1846" t="s">
        <v>4898</v>
      </c>
      <c r="M2" s="1846"/>
      <c r="N2" s="1846"/>
      <c r="O2" s="1730"/>
      <c r="P2" s="1731"/>
    </row>
    <row r="3" spans="1:16" ht="93.75" customHeight="1">
      <c r="A3" s="1845"/>
      <c r="B3" s="1845"/>
      <c r="C3" s="1846"/>
      <c r="D3" s="2130" t="s">
        <v>417</v>
      </c>
      <c r="E3" s="2131" t="s">
        <v>49</v>
      </c>
      <c r="F3" s="2131" t="s">
        <v>6</v>
      </c>
      <c r="G3" s="2131" t="s">
        <v>476</v>
      </c>
      <c r="H3" s="2131" t="s">
        <v>1504</v>
      </c>
      <c r="I3" s="2131" t="s">
        <v>1459</v>
      </c>
      <c r="J3" s="2131" t="s">
        <v>4899</v>
      </c>
      <c r="K3" s="2131" t="s">
        <v>4900</v>
      </c>
      <c r="L3" s="1733">
        <v>2557</v>
      </c>
      <c r="M3" s="1733">
        <v>2558</v>
      </c>
      <c r="N3" s="1733">
        <v>2559</v>
      </c>
      <c r="O3" s="1734"/>
      <c r="P3" s="1735"/>
    </row>
    <row r="4" spans="1:16" ht="15" customHeight="1">
      <c r="A4" s="1847" t="s">
        <v>1715</v>
      </c>
      <c r="B4" s="1842" t="s">
        <v>228</v>
      </c>
      <c r="C4" s="2132" t="s">
        <v>207</v>
      </c>
      <c r="D4" s="1736"/>
      <c r="E4" s="1737"/>
      <c r="F4" s="1737"/>
      <c r="G4" s="1737"/>
      <c r="H4" s="1737"/>
      <c r="I4" s="1737"/>
      <c r="J4" s="1737"/>
      <c r="K4" s="1737"/>
      <c r="L4" s="1737"/>
      <c r="M4" s="1737"/>
      <c r="N4" s="1737"/>
      <c r="O4" s="1731"/>
      <c r="P4" s="1731"/>
    </row>
    <row r="5" spans="1:16" ht="15" customHeight="1">
      <c r="A5" s="1847"/>
      <c r="B5" s="1842"/>
      <c r="C5" s="2133" t="s">
        <v>825</v>
      </c>
      <c r="D5" s="1738" t="s">
        <v>4901</v>
      </c>
      <c r="E5" s="1739"/>
      <c r="F5" s="1740" t="s">
        <v>4901</v>
      </c>
      <c r="G5" s="1740" t="s">
        <v>4901</v>
      </c>
      <c r="H5" s="1739"/>
      <c r="I5" s="1741"/>
      <c r="J5" s="1741"/>
      <c r="K5" s="1741"/>
      <c r="L5" s="1741"/>
      <c r="M5" s="1741"/>
      <c r="N5" s="1741"/>
      <c r="O5" s="1731"/>
      <c r="P5" s="1731"/>
    </row>
    <row r="6" spans="1:16" ht="15" customHeight="1">
      <c r="A6" s="1847"/>
      <c r="B6" s="1842"/>
      <c r="C6" s="2133" t="s">
        <v>468</v>
      </c>
      <c r="D6" s="1738" t="s">
        <v>4901</v>
      </c>
      <c r="E6" s="1739"/>
      <c r="F6" s="1740" t="s">
        <v>4901</v>
      </c>
      <c r="G6" s="1740" t="s">
        <v>4901</v>
      </c>
      <c r="H6" s="1739"/>
      <c r="I6" s="1741"/>
      <c r="J6" s="1741"/>
      <c r="K6" s="1741"/>
      <c r="L6" s="1741"/>
      <c r="M6" s="1741"/>
      <c r="N6" s="1741"/>
      <c r="O6" s="1731"/>
      <c r="P6" s="1731"/>
    </row>
    <row r="7" spans="1:16" ht="15" customHeight="1">
      <c r="A7" s="1847"/>
      <c r="B7" s="1842"/>
      <c r="C7" s="2133" t="s">
        <v>955</v>
      </c>
      <c r="D7" s="1738" t="s">
        <v>4901</v>
      </c>
      <c r="E7" s="1739"/>
      <c r="F7" s="1740" t="s">
        <v>4901</v>
      </c>
      <c r="G7" s="1740" t="s">
        <v>4901</v>
      </c>
      <c r="H7" s="1739"/>
      <c r="I7" s="1741"/>
      <c r="J7" s="1741"/>
      <c r="K7" s="1741"/>
      <c r="L7" s="1741"/>
      <c r="M7" s="1741"/>
      <c r="N7" s="1741"/>
      <c r="O7" s="1731"/>
      <c r="P7" s="1731"/>
    </row>
    <row r="8" spans="1:16" ht="15" customHeight="1">
      <c r="A8" s="1847"/>
      <c r="B8" s="1842"/>
      <c r="C8" s="2133" t="s">
        <v>208</v>
      </c>
      <c r="D8" s="1738" t="s">
        <v>4901</v>
      </c>
      <c r="E8" s="1739"/>
      <c r="F8" s="1740" t="s">
        <v>4901</v>
      </c>
      <c r="G8" s="1740" t="s">
        <v>4901</v>
      </c>
      <c r="H8" s="1739"/>
      <c r="I8" s="1741"/>
      <c r="J8" s="1741"/>
      <c r="K8" s="1741"/>
      <c r="L8" s="1741"/>
      <c r="M8" s="1741"/>
      <c r="N8" s="1741"/>
      <c r="O8" s="1731"/>
      <c r="P8" s="1731"/>
    </row>
    <row r="9" spans="1:16" ht="15" customHeight="1">
      <c r="A9" s="1847"/>
      <c r="B9" s="1842"/>
      <c r="C9" s="2132" t="s">
        <v>3</v>
      </c>
      <c r="D9" s="1736"/>
      <c r="E9" s="1742"/>
      <c r="F9" s="1742"/>
      <c r="G9" s="1742"/>
      <c r="H9" s="1742"/>
      <c r="I9" s="1737"/>
      <c r="J9" s="1737"/>
      <c r="K9" s="1737"/>
      <c r="L9" s="1737"/>
      <c r="M9" s="1737"/>
      <c r="N9" s="1737"/>
      <c r="O9" s="1731"/>
      <c r="P9" s="1731"/>
    </row>
    <row r="10" spans="1:16" ht="15" customHeight="1">
      <c r="A10" s="1847"/>
      <c r="B10" s="1842"/>
      <c r="C10" s="2133" t="s">
        <v>1784</v>
      </c>
      <c r="D10" s="1738" t="s">
        <v>4901</v>
      </c>
      <c r="E10" s="1740" t="s">
        <v>4901</v>
      </c>
      <c r="F10" s="1740" t="s">
        <v>4901</v>
      </c>
      <c r="G10" s="1740" t="s">
        <v>4901</v>
      </c>
      <c r="H10" s="1739"/>
      <c r="I10" s="1741"/>
      <c r="J10" s="1741"/>
      <c r="K10" s="1741"/>
      <c r="L10" s="1741"/>
      <c r="M10" s="1741"/>
      <c r="N10" s="1741"/>
      <c r="O10" s="1731"/>
      <c r="P10" s="1731"/>
    </row>
    <row r="11" spans="1:16" ht="15" customHeight="1">
      <c r="A11" s="1847"/>
      <c r="B11" s="1842"/>
      <c r="C11" s="2133" t="s">
        <v>477</v>
      </c>
      <c r="D11" s="1738" t="s">
        <v>4901</v>
      </c>
      <c r="E11" s="1740" t="s">
        <v>4901</v>
      </c>
      <c r="F11" s="1740" t="s">
        <v>4901</v>
      </c>
      <c r="G11" s="1740" t="s">
        <v>4901</v>
      </c>
      <c r="H11" s="1739"/>
      <c r="I11" s="1741"/>
      <c r="J11" s="1741"/>
      <c r="K11" s="1741"/>
      <c r="L11" s="1741"/>
      <c r="M11" s="1741"/>
      <c r="N11" s="1741"/>
      <c r="O11" s="1731"/>
      <c r="P11" s="1731"/>
    </row>
    <row r="12" spans="1:16" ht="15" customHeight="1">
      <c r="A12" s="1847"/>
      <c r="B12" s="1842"/>
      <c r="C12" s="2133" t="s">
        <v>513</v>
      </c>
      <c r="D12" s="1738" t="s">
        <v>4901</v>
      </c>
      <c r="E12" s="1739"/>
      <c r="F12" s="1740" t="s">
        <v>4901</v>
      </c>
      <c r="G12" s="1740" t="s">
        <v>4901</v>
      </c>
      <c r="H12" s="1739"/>
      <c r="I12" s="1741"/>
      <c r="J12" s="1741"/>
      <c r="K12" s="1741"/>
      <c r="L12" s="1741"/>
      <c r="M12" s="1741"/>
      <c r="N12" s="1741"/>
      <c r="O12" s="1731"/>
      <c r="P12" s="1731"/>
    </row>
    <row r="13" spans="1:16" ht="15" customHeight="1">
      <c r="A13" s="1847"/>
      <c r="B13" s="1842"/>
      <c r="C13" s="2132" t="s">
        <v>1834</v>
      </c>
      <c r="D13" s="1736"/>
      <c r="E13" s="1742"/>
      <c r="F13" s="1742"/>
      <c r="G13" s="1742"/>
      <c r="H13" s="1742"/>
      <c r="I13" s="1737"/>
      <c r="J13" s="1737"/>
      <c r="K13" s="1737"/>
      <c r="L13" s="1737"/>
      <c r="M13" s="1737"/>
      <c r="N13" s="1737"/>
      <c r="O13" s="1731"/>
      <c r="P13" s="1731"/>
    </row>
    <row r="14" spans="1:16" ht="15" customHeight="1">
      <c r="A14" s="1847"/>
      <c r="B14" s="1842"/>
      <c r="C14" s="2133" t="s">
        <v>418</v>
      </c>
      <c r="D14" s="1738" t="s">
        <v>4901</v>
      </c>
      <c r="E14" s="1739"/>
      <c r="F14" s="1739"/>
      <c r="G14" s="1740" t="s">
        <v>4901</v>
      </c>
      <c r="H14" s="1739"/>
      <c r="I14" s="1741"/>
      <c r="J14" s="1741"/>
      <c r="K14" s="1741"/>
      <c r="L14" s="1741"/>
      <c r="M14" s="1741"/>
      <c r="N14" s="1741"/>
      <c r="O14" s="1731"/>
      <c r="P14" s="1731"/>
    </row>
    <row r="15" spans="1:16" ht="15" customHeight="1">
      <c r="A15" s="1847"/>
      <c r="B15" s="1842"/>
      <c r="C15" s="2132" t="s">
        <v>1008</v>
      </c>
      <c r="D15" s="1736"/>
      <c r="E15" s="1742"/>
      <c r="F15" s="1742"/>
      <c r="G15" s="1742"/>
      <c r="H15" s="1742"/>
      <c r="I15" s="1737"/>
      <c r="J15" s="1737"/>
      <c r="K15" s="1737"/>
      <c r="L15" s="1737"/>
      <c r="M15" s="1737"/>
      <c r="N15" s="1737"/>
      <c r="O15" s="1731"/>
      <c r="P15" s="1731"/>
    </row>
    <row r="16" spans="1:16" ht="15" customHeight="1">
      <c r="A16" s="1847"/>
      <c r="B16" s="1842"/>
      <c r="C16" s="2133" t="s">
        <v>1009</v>
      </c>
      <c r="D16" s="1743"/>
      <c r="E16" s="1739"/>
      <c r="F16" s="1739"/>
      <c r="G16" s="1740" t="s">
        <v>4901</v>
      </c>
      <c r="H16" s="1739"/>
      <c r="I16" s="1741"/>
      <c r="J16" s="1741"/>
      <c r="K16" s="1741"/>
      <c r="L16" s="1741"/>
      <c r="M16" s="1741"/>
      <c r="N16" s="1741"/>
      <c r="O16" s="1731"/>
      <c r="P16" s="1731"/>
    </row>
    <row r="17" spans="1:16" ht="15" customHeight="1">
      <c r="A17" s="1841" t="s">
        <v>1865</v>
      </c>
      <c r="B17" s="1842" t="s">
        <v>1866</v>
      </c>
      <c r="C17" s="2132" t="s">
        <v>1867</v>
      </c>
      <c r="D17" s="1736"/>
      <c r="E17" s="1742"/>
      <c r="F17" s="1742"/>
      <c r="G17" s="1742"/>
      <c r="H17" s="1742"/>
      <c r="I17" s="1737"/>
      <c r="J17" s="1737"/>
      <c r="K17" s="1737"/>
      <c r="L17" s="1737"/>
      <c r="M17" s="1737"/>
      <c r="N17" s="1737"/>
      <c r="O17" s="1731"/>
      <c r="P17" s="1731"/>
    </row>
    <row r="18" spans="1:16" ht="15" customHeight="1">
      <c r="A18" s="1841"/>
      <c r="B18" s="1842"/>
      <c r="C18" s="2133" t="s">
        <v>1868</v>
      </c>
      <c r="D18" s="1743"/>
      <c r="E18" s="1740" t="s">
        <v>4901</v>
      </c>
      <c r="F18" s="1739"/>
      <c r="G18" s="1739"/>
      <c r="H18" s="1740" t="s">
        <v>4901</v>
      </c>
      <c r="I18" s="1741"/>
      <c r="J18" s="1741"/>
      <c r="K18" s="1741"/>
      <c r="L18" s="1741"/>
      <c r="M18" s="1741"/>
      <c r="N18" s="1741"/>
      <c r="O18" s="1731"/>
      <c r="P18" s="1731"/>
    </row>
    <row r="19" spans="1:16" ht="15" customHeight="1">
      <c r="A19" s="1843" t="s">
        <v>306</v>
      </c>
      <c r="B19" s="1844" t="s">
        <v>1898</v>
      </c>
      <c r="C19" s="2132" t="s">
        <v>1899</v>
      </c>
      <c r="D19" s="1736"/>
      <c r="E19" s="1737"/>
      <c r="F19" s="1737"/>
      <c r="G19" s="1737"/>
      <c r="H19" s="1737"/>
      <c r="I19" s="1737"/>
      <c r="J19" s="1737"/>
      <c r="K19" s="1737"/>
      <c r="L19" s="1737"/>
      <c r="M19" s="1737"/>
      <c r="N19" s="1737"/>
      <c r="O19" s="1731"/>
      <c r="P19" s="1731"/>
    </row>
    <row r="20" spans="1:16" ht="15" customHeight="1">
      <c r="A20" s="1843"/>
      <c r="B20" s="1844"/>
      <c r="C20" s="2132" t="s">
        <v>1903</v>
      </c>
      <c r="D20" s="1736"/>
      <c r="E20" s="1737"/>
      <c r="F20" s="1737"/>
      <c r="G20" s="1737"/>
      <c r="H20" s="1737"/>
      <c r="I20" s="1737"/>
      <c r="J20" s="1737"/>
      <c r="K20" s="1737"/>
      <c r="L20" s="1737"/>
      <c r="M20" s="1737"/>
      <c r="N20" s="1737"/>
      <c r="O20" s="1731"/>
      <c r="P20" s="1731"/>
    </row>
    <row r="21" spans="1:16" ht="15" customHeight="1">
      <c r="A21" s="1843"/>
      <c r="B21" s="1844"/>
      <c r="C21" s="2132" t="s">
        <v>307</v>
      </c>
      <c r="D21" s="1736"/>
      <c r="E21" s="1737"/>
      <c r="F21" s="1737"/>
      <c r="G21" s="1737"/>
      <c r="H21" s="1737"/>
      <c r="I21" s="1737"/>
      <c r="J21" s="1737"/>
      <c r="K21" s="1737"/>
      <c r="L21" s="1737"/>
      <c r="M21" s="1737"/>
      <c r="N21" s="1737"/>
      <c r="O21" s="1731"/>
      <c r="P21" s="1731"/>
    </row>
    <row r="22" spans="1:16" ht="15" customHeight="1">
      <c r="A22" s="1843"/>
      <c r="B22" s="1844"/>
      <c r="C22" s="2132" t="s">
        <v>319</v>
      </c>
      <c r="D22" s="1736"/>
      <c r="E22" s="1737"/>
      <c r="F22" s="1737"/>
      <c r="G22" s="1737"/>
      <c r="H22" s="1737"/>
      <c r="I22" s="1737"/>
      <c r="J22" s="1737"/>
      <c r="K22" s="1737"/>
      <c r="L22" s="1737"/>
      <c r="M22" s="1737"/>
      <c r="N22" s="1737"/>
      <c r="O22" s="1731"/>
      <c r="P22" s="1731"/>
    </row>
    <row r="23" spans="1:16" ht="15" customHeight="1">
      <c r="A23" s="1843"/>
      <c r="B23" s="1844"/>
      <c r="C23" s="2133" t="s">
        <v>1900</v>
      </c>
      <c r="D23" s="1743"/>
      <c r="E23" s="1741"/>
      <c r="F23" s="1741"/>
      <c r="G23" s="1741"/>
      <c r="H23" s="1741"/>
      <c r="I23" s="1740" t="s">
        <v>4901</v>
      </c>
      <c r="J23" s="1739"/>
      <c r="K23" s="1739"/>
      <c r="L23" s="1741"/>
      <c r="M23" s="1741"/>
      <c r="N23" s="1741"/>
      <c r="O23" s="1731"/>
      <c r="P23" s="1731"/>
    </row>
    <row r="24" spans="1:16" ht="15" customHeight="1">
      <c r="A24" s="1841" t="s">
        <v>1503</v>
      </c>
      <c r="B24" s="1842" t="s">
        <v>1502</v>
      </c>
      <c r="C24" s="2132" t="s">
        <v>1907</v>
      </c>
      <c r="D24" s="1736"/>
      <c r="E24" s="1737"/>
      <c r="F24" s="1737"/>
      <c r="G24" s="1737"/>
      <c r="H24" s="1737"/>
      <c r="I24" s="1742"/>
      <c r="J24" s="1742"/>
      <c r="K24" s="1742"/>
      <c r="L24" s="1737"/>
      <c r="M24" s="1737"/>
      <c r="N24" s="1737"/>
      <c r="O24" s="1731"/>
      <c r="P24" s="1731"/>
    </row>
    <row r="25" spans="1:16" ht="15" customHeight="1">
      <c r="A25" s="1841"/>
      <c r="B25" s="1842"/>
      <c r="C25" s="2132" t="s">
        <v>1917</v>
      </c>
      <c r="D25" s="1736"/>
      <c r="E25" s="1737"/>
      <c r="F25" s="1737"/>
      <c r="G25" s="1737"/>
      <c r="H25" s="1737"/>
      <c r="I25" s="1742"/>
      <c r="J25" s="1742"/>
      <c r="K25" s="1742"/>
      <c r="L25" s="1737"/>
      <c r="M25" s="1737"/>
      <c r="N25" s="1737"/>
      <c r="O25" s="1731"/>
      <c r="P25" s="1731"/>
    </row>
    <row r="26" spans="1:16" ht="15" customHeight="1">
      <c r="A26" s="1841"/>
      <c r="B26" s="1842"/>
      <c r="C26" s="2132" t="s">
        <v>4894</v>
      </c>
      <c r="D26" s="1736"/>
      <c r="E26" s="1737"/>
      <c r="F26" s="1737"/>
      <c r="G26" s="1737"/>
      <c r="H26" s="1737"/>
      <c r="I26" s="1742"/>
      <c r="J26" s="1742"/>
      <c r="K26" s="1742"/>
      <c r="L26" s="1737"/>
      <c r="M26" s="1737"/>
      <c r="N26" s="1737"/>
      <c r="O26" s="1731"/>
      <c r="P26" s="1731"/>
    </row>
    <row r="27" spans="1:16" ht="15" customHeight="1">
      <c r="A27" s="1841"/>
      <c r="B27" s="1842"/>
      <c r="C27" s="2132" t="s">
        <v>4895</v>
      </c>
      <c r="D27" s="1736"/>
      <c r="E27" s="1737"/>
      <c r="F27" s="1737"/>
      <c r="G27" s="1737"/>
      <c r="H27" s="1737"/>
      <c r="I27" s="1742"/>
      <c r="J27" s="1742"/>
      <c r="K27" s="1742"/>
      <c r="L27" s="1737"/>
      <c r="M27" s="1737"/>
      <c r="N27" s="1737"/>
      <c r="O27" s="1731"/>
      <c r="P27" s="1731"/>
    </row>
    <row r="28" spans="1:16" ht="15" customHeight="1">
      <c r="A28" s="1841"/>
      <c r="B28" s="1842"/>
      <c r="C28" s="2133" t="s">
        <v>1505</v>
      </c>
      <c r="D28" s="1743"/>
      <c r="E28" s="1741"/>
      <c r="F28" s="1741"/>
      <c r="G28" s="1741"/>
      <c r="H28" s="1741"/>
      <c r="I28" s="1739"/>
      <c r="J28" s="1740" t="s">
        <v>4901</v>
      </c>
      <c r="K28" s="1740" t="s">
        <v>4901</v>
      </c>
      <c r="L28" s="1741"/>
      <c r="M28" s="1741"/>
      <c r="N28" s="1741"/>
      <c r="O28" s="1731"/>
      <c r="P28" s="1731"/>
    </row>
    <row r="29" spans="1:16" ht="21" customHeight="1">
      <c r="A29" s="1744"/>
      <c r="B29" s="1745"/>
      <c r="C29" s="1730"/>
      <c r="D29" s="1746"/>
      <c r="E29" s="1730"/>
      <c r="F29" s="1730"/>
      <c r="G29" s="1730"/>
      <c r="H29" s="1730"/>
      <c r="I29" s="1730"/>
      <c r="J29" s="1730"/>
      <c r="K29" s="1730"/>
      <c r="L29" s="1730"/>
      <c r="M29" s="1730"/>
      <c r="N29" s="1730"/>
      <c r="O29" s="1731"/>
      <c r="P29" s="1731"/>
    </row>
    <row r="30" spans="1:16" ht="14.25">
      <c r="A30" s="1744"/>
      <c r="B30" s="1745"/>
      <c r="C30" s="1731"/>
      <c r="D30" s="1747"/>
      <c r="E30" s="1731"/>
      <c r="F30" s="1731"/>
      <c r="G30" s="1731"/>
      <c r="H30" s="1731"/>
      <c r="I30" s="1731"/>
      <c r="J30" s="1731"/>
      <c r="K30" s="1731"/>
      <c r="L30" s="1731"/>
      <c r="M30" s="1731"/>
      <c r="N30" s="1731"/>
      <c r="O30" s="1731"/>
      <c r="P30" s="1731"/>
    </row>
    <row r="31" spans="1:16" ht="14.25">
      <c r="A31" s="1744"/>
      <c r="B31" s="1745"/>
      <c r="C31" s="1731"/>
      <c r="D31" s="1747"/>
      <c r="E31" s="1731"/>
      <c r="F31" s="1731"/>
      <c r="G31" s="1731"/>
      <c r="H31" s="1731"/>
      <c r="I31" s="1731"/>
      <c r="J31" s="1731"/>
      <c r="K31" s="1731"/>
      <c r="L31" s="1731"/>
      <c r="M31" s="1731"/>
      <c r="N31" s="1731"/>
      <c r="O31" s="1731"/>
      <c r="P31" s="1731"/>
    </row>
    <row r="32" spans="1:16" ht="14.25">
      <c r="A32" s="1744"/>
      <c r="B32" s="1745"/>
      <c r="C32" s="1731"/>
      <c r="D32" s="1747"/>
      <c r="E32" s="1731"/>
      <c r="F32" s="1731"/>
      <c r="G32" s="1731"/>
      <c r="H32" s="1731"/>
      <c r="I32" s="1731"/>
      <c r="J32" s="1731"/>
      <c r="K32" s="1731"/>
      <c r="L32" s="1731"/>
      <c r="M32" s="1731"/>
      <c r="N32" s="1731"/>
      <c r="O32" s="1731"/>
      <c r="P32" s="1731"/>
    </row>
    <row r="33" spans="1:16" ht="15" thickBot="1">
      <c r="A33" s="1744"/>
      <c r="B33" s="1745"/>
      <c r="C33" s="1731"/>
      <c r="D33" s="1748" t="s">
        <v>4902</v>
      </c>
      <c r="E33" s="1731"/>
      <c r="F33" s="1731"/>
      <c r="G33" s="1731"/>
      <c r="H33" s="1731"/>
      <c r="I33" s="1731"/>
      <c r="J33" s="1731"/>
      <c r="K33" s="1731"/>
      <c r="L33" s="1731"/>
      <c r="M33" s="1731"/>
      <c r="N33" s="1731"/>
      <c r="O33" s="1731"/>
      <c r="P33" s="1731"/>
    </row>
    <row r="34" spans="1:16" ht="15" thickBot="1">
      <c r="A34" s="1744"/>
      <c r="B34" s="1745"/>
      <c r="C34" s="2134"/>
      <c r="D34" s="1749" t="s">
        <v>4871</v>
      </c>
      <c r="E34" s="1750"/>
      <c r="F34" s="1731"/>
      <c r="G34" s="1731"/>
      <c r="H34" s="1731"/>
      <c r="I34" s="1731"/>
      <c r="J34" s="1731"/>
      <c r="K34" s="1731"/>
      <c r="L34" s="1731"/>
      <c r="M34" s="1731"/>
      <c r="N34" s="1731"/>
      <c r="O34" s="1731"/>
      <c r="P34" s="1731"/>
    </row>
    <row r="35" spans="1:16" ht="14.25">
      <c r="A35" s="1744"/>
      <c r="B35" s="1745"/>
      <c r="C35" s="1731"/>
      <c r="D35" s="1751" t="s">
        <v>417</v>
      </c>
      <c r="E35" s="1731"/>
      <c r="F35" s="1731"/>
      <c r="G35" s="1731"/>
      <c r="H35" s="1731"/>
      <c r="I35" s="1731"/>
      <c r="J35" s="1731"/>
      <c r="K35" s="1731"/>
      <c r="L35" s="1731"/>
      <c r="M35" s="1731"/>
      <c r="N35" s="1731"/>
      <c r="O35" s="1731"/>
      <c r="P35" s="1731"/>
    </row>
    <row r="36" spans="1:16" ht="14.25">
      <c r="A36" s="1744"/>
      <c r="B36" s="1745"/>
      <c r="C36" s="1731"/>
      <c r="D36" s="1752" t="s">
        <v>49</v>
      </c>
      <c r="E36" s="1731"/>
      <c r="F36" s="1731"/>
      <c r="G36" s="1731"/>
      <c r="H36" s="1731"/>
      <c r="I36" s="1731"/>
      <c r="J36" s="1731"/>
      <c r="K36" s="1731"/>
      <c r="L36" s="1731"/>
      <c r="M36" s="1731"/>
      <c r="N36" s="1731"/>
      <c r="O36" s="1731"/>
      <c r="P36" s="1731"/>
    </row>
    <row r="37" spans="1:16" ht="15" thickBot="1">
      <c r="A37" s="1744"/>
      <c r="B37" s="1745"/>
      <c r="C37" s="1731"/>
      <c r="D37" s="1753" t="s">
        <v>6</v>
      </c>
      <c r="E37" s="1731"/>
      <c r="F37" s="1731"/>
      <c r="G37" s="1731"/>
      <c r="H37" s="1731"/>
      <c r="I37" s="1731"/>
      <c r="J37" s="1731"/>
      <c r="K37" s="1731"/>
      <c r="L37" s="1731"/>
      <c r="M37" s="1731"/>
      <c r="N37" s="1731"/>
      <c r="O37" s="1731"/>
      <c r="P37" s="1731"/>
    </row>
    <row r="38" spans="1:16" ht="15" thickBot="1">
      <c r="A38" s="1744"/>
      <c r="B38" s="1745"/>
      <c r="C38" s="2134"/>
      <c r="D38" s="1749" t="s">
        <v>4872</v>
      </c>
      <c r="E38" s="1750"/>
      <c r="F38" s="1731"/>
      <c r="G38" s="1731"/>
      <c r="H38" s="1731"/>
      <c r="I38" s="1731"/>
      <c r="J38" s="1731"/>
      <c r="K38" s="1731"/>
      <c r="L38" s="1731"/>
      <c r="M38" s="1731"/>
      <c r="N38" s="1731"/>
      <c r="O38" s="1731"/>
      <c r="P38" s="1731"/>
    </row>
    <row r="39" spans="1:16" ht="14.25">
      <c r="A39" s="1744"/>
      <c r="B39" s="1745"/>
      <c r="C39" s="1731"/>
      <c r="D39" s="1751" t="s">
        <v>476</v>
      </c>
      <c r="E39" s="1731"/>
      <c r="F39" s="1731"/>
      <c r="G39" s="1731"/>
      <c r="H39" s="1731"/>
      <c r="I39" s="1731"/>
      <c r="J39" s="1731"/>
      <c r="K39" s="1731"/>
      <c r="L39" s="1731"/>
      <c r="M39" s="1731"/>
      <c r="N39" s="1731"/>
      <c r="O39" s="1731"/>
      <c r="P39" s="1731"/>
    </row>
    <row r="40" spans="1:16" ht="14.25">
      <c r="A40" s="1744"/>
      <c r="B40" s="1745"/>
      <c r="C40" s="1731"/>
      <c r="D40" s="1752" t="s">
        <v>1504</v>
      </c>
      <c r="E40" s="1731"/>
      <c r="F40" s="1731"/>
      <c r="G40" s="1731"/>
      <c r="H40" s="1731"/>
      <c r="I40" s="1731"/>
      <c r="J40" s="1731"/>
      <c r="K40" s="1731"/>
      <c r="L40" s="1731"/>
      <c r="M40" s="1731"/>
      <c r="N40" s="1731"/>
      <c r="O40" s="1731"/>
      <c r="P40" s="1731"/>
    </row>
    <row r="41" spans="1:16" ht="15" thickBot="1">
      <c r="A41" s="1744"/>
      <c r="B41" s="1745"/>
      <c r="C41" s="1731"/>
      <c r="D41" s="1753" t="s">
        <v>1459</v>
      </c>
      <c r="E41" s="1731"/>
      <c r="F41" s="1731"/>
      <c r="G41" s="1731"/>
      <c r="H41" s="1731"/>
      <c r="I41" s="1731"/>
      <c r="J41" s="1731"/>
      <c r="K41" s="1731"/>
      <c r="L41" s="1731"/>
      <c r="M41" s="1731"/>
      <c r="N41" s="1731"/>
      <c r="O41" s="1731"/>
      <c r="P41" s="1731"/>
    </row>
    <row r="42" spans="1:16" ht="15" thickBot="1">
      <c r="A42" s="1744"/>
      <c r="B42" s="1745"/>
      <c r="C42" s="2134"/>
      <c r="D42" s="1749" t="s">
        <v>4882</v>
      </c>
      <c r="E42" s="1750"/>
      <c r="F42" s="1731"/>
      <c r="G42" s="1731"/>
      <c r="H42" s="1731"/>
      <c r="I42" s="1731"/>
      <c r="J42" s="1731"/>
      <c r="K42" s="1731"/>
      <c r="L42" s="1731"/>
      <c r="M42" s="1731"/>
      <c r="N42" s="1731"/>
      <c r="O42" s="1731"/>
      <c r="P42" s="1731"/>
    </row>
    <row r="43" spans="1:16" ht="15" thickBot="1">
      <c r="A43" s="1744"/>
      <c r="B43" s="1745"/>
      <c r="C43" s="1731"/>
      <c r="D43" s="1754" t="s">
        <v>4899</v>
      </c>
      <c r="E43" s="1731"/>
      <c r="F43" s="1731"/>
      <c r="G43" s="1731"/>
      <c r="H43" s="1731"/>
      <c r="I43" s="1731"/>
      <c r="J43" s="1731"/>
      <c r="K43" s="1731"/>
      <c r="L43" s="1731"/>
      <c r="M43" s="1731"/>
      <c r="N43" s="1731"/>
      <c r="O43" s="1731"/>
      <c r="P43" s="1731"/>
    </row>
    <row r="44" spans="1:16" ht="15" thickBot="1">
      <c r="A44" s="1744"/>
      <c r="B44" s="1745"/>
      <c r="C44" s="2134"/>
      <c r="D44" s="1749" t="s">
        <v>4883</v>
      </c>
      <c r="E44" s="1750"/>
      <c r="F44" s="1731"/>
      <c r="G44" s="1731"/>
      <c r="H44" s="1731"/>
      <c r="I44" s="1731"/>
      <c r="J44" s="1731"/>
      <c r="K44" s="1731"/>
      <c r="L44" s="1731"/>
      <c r="M44" s="1731"/>
      <c r="N44" s="1731"/>
      <c r="O44" s="1731"/>
      <c r="P44" s="1731"/>
    </row>
    <row r="45" spans="1:16" ht="14.25">
      <c r="A45" s="1744"/>
      <c r="B45" s="1745"/>
      <c r="C45" s="1731"/>
      <c r="D45" s="1751" t="s">
        <v>4900</v>
      </c>
      <c r="E45" s="1731"/>
      <c r="F45" s="1731"/>
      <c r="G45" s="1731"/>
      <c r="H45" s="1731"/>
      <c r="I45" s="1731"/>
      <c r="J45" s="1731"/>
      <c r="K45" s="1731"/>
      <c r="L45" s="1731"/>
      <c r="M45" s="1731"/>
      <c r="N45" s="1731"/>
      <c r="O45" s="1731"/>
      <c r="P45" s="1731"/>
    </row>
    <row r="46" spans="1:16" ht="14.25">
      <c r="A46" s="1744"/>
      <c r="B46" s="1745"/>
      <c r="C46" s="1731"/>
      <c r="D46" s="1752"/>
      <c r="E46" s="1731"/>
      <c r="F46" s="1731"/>
      <c r="G46" s="1731"/>
      <c r="H46" s="1731"/>
      <c r="I46" s="1731"/>
      <c r="J46" s="1731"/>
      <c r="K46" s="1731"/>
      <c r="L46" s="1731"/>
      <c r="M46" s="1731"/>
      <c r="N46" s="1731"/>
      <c r="O46" s="1731"/>
      <c r="P46" s="1731"/>
    </row>
  </sheetData>
  <mergeCells count="12">
    <mergeCell ref="A2:B3"/>
    <mergeCell ref="C2:C3"/>
    <mergeCell ref="D2:K2"/>
    <mergeCell ref="L2:N2"/>
    <mergeCell ref="A4:A16"/>
    <mergeCell ref="B4:B16"/>
    <mergeCell ref="A17:A18"/>
    <mergeCell ref="B17:B18"/>
    <mergeCell ref="A19:A23"/>
    <mergeCell ref="B19:B23"/>
    <mergeCell ref="A24:A28"/>
    <mergeCell ref="B24:B28"/>
  </mergeCells>
  <pageMargins left="0.55208333333333337" right="0.26041666666666669" top="0.44791666666666669" bottom="0.28125" header="0.3" footer="0.3"/>
  <pageSetup paperSize="9" orientation="landscape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G928"/>
  <sheetViews>
    <sheetView topLeftCell="A235" workbookViewId="0">
      <selection activeCell="I11" sqref="I11"/>
    </sheetView>
  </sheetViews>
  <sheetFormatPr defaultRowHeight="14.25"/>
  <cols>
    <col min="1" max="1" width="59.75" customWidth="1"/>
  </cols>
  <sheetData>
    <row r="1" spans="1:7" ht="30">
      <c r="A1" s="1556" t="s">
        <v>3879</v>
      </c>
      <c r="B1" s="1556" t="s">
        <v>3880</v>
      </c>
      <c r="C1" s="1556" t="s">
        <v>3881</v>
      </c>
      <c r="D1" s="1556" t="s">
        <v>3882</v>
      </c>
      <c r="E1" s="1556" t="s">
        <v>3883</v>
      </c>
      <c r="F1" s="1556" t="s">
        <v>3884</v>
      </c>
      <c r="G1" s="1556" t="s">
        <v>3885</v>
      </c>
    </row>
    <row r="2" spans="1:7" ht="33.75">
      <c r="A2" s="1557" t="s">
        <v>3886</v>
      </c>
      <c r="B2" s="1558" t="s">
        <v>3887</v>
      </c>
      <c r="C2" s="1558" t="s">
        <v>3888</v>
      </c>
      <c r="D2" s="1558" t="s">
        <v>3888</v>
      </c>
      <c r="E2" s="1559"/>
      <c r="F2" s="1559"/>
      <c r="G2" s="1558" t="s">
        <v>14</v>
      </c>
    </row>
    <row r="3" spans="1:7" ht="18">
      <c r="A3" s="1560" t="s">
        <v>3889</v>
      </c>
      <c r="B3" s="1558" t="s">
        <v>3887</v>
      </c>
      <c r="C3" s="1558" t="s">
        <v>3888</v>
      </c>
      <c r="D3" s="1558" t="s">
        <v>3888</v>
      </c>
      <c r="E3" s="1559"/>
      <c r="F3" s="1559"/>
      <c r="G3" s="1559"/>
    </row>
    <row r="4" spans="1:7" ht="37.5">
      <c r="A4" s="1561" t="s">
        <v>3890</v>
      </c>
      <c r="B4" s="1562" t="s">
        <v>3887</v>
      </c>
      <c r="C4" s="1562" t="s">
        <v>3888</v>
      </c>
      <c r="D4" s="1562" t="s">
        <v>3888</v>
      </c>
      <c r="E4" s="1559"/>
      <c r="F4" s="1559"/>
      <c r="G4" s="1562" t="s">
        <v>2225</v>
      </c>
    </row>
    <row r="5" spans="1:7" ht="18.75">
      <c r="A5" s="1561" t="s">
        <v>3891</v>
      </c>
      <c r="B5" s="1562" t="s">
        <v>3887</v>
      </c>
      <c r="C5" s="1562" t="s">
        <v>3888</v>
      </c>
      <c r="D5" s="1562" t="s">
        <v>3888</v>
      </c>
      <c r="E5" s="1559"/>
      <c r="F5" s="1559"/>
      <c r="G5" s="1562" t="s">
        <v>3892</v>
      </c>
    </row>
    <row r="6" spans="1:7" ht="37.5">
      <c r="A6" s="1561" t="s">
        <v>3893</v>
      </c>
      <c r="B6" s="1562" t="s">
        <v>3887</v>
      </c>
      <c r="C6" s="1562" t="s">
        <v>3888</v>
      </c>
      <c r="D6" s="1562" t="s">
        <v>3888</v>
      </c>
      <c r="E6" s="1559"/>
      <c r="F6" s="1559"/>
      <c r="G6" s="1562" t="s">
        <v>2225</v>
      </c>
    </row>
    <row r="7" spans="1:7" ht="18.75">
      <c r="A7" s="1561" t="s">
        <v>3894</v>
      </c>
      <c r="B7" s="1562" t="s">
        <v>3887</v>
      </c>
      <c r="C7" s="1562" t="s">
        <v>3888</v>
      </c>
      <c r="D7" s="1562" t="s">
        <v>3888</v>
      </c>
      <c r="E7" s="1559"/>
      <c r="F7" s="1559"/>
      <c r="G7" s="1563">
        <v>20941</v>
      </c>
    </row>
    <row r="8" spans="1:7" ht="37.5">
      <c r="A8" s="1561" t="s">
        <v>3895</v>
      </c>
      <c r="B8" s="1562" t="s">
        <v>3887</v>
      </c>
      <c r="C8" s="1562" t="s">
        <v>3888</v>
      </c>
      <c r="D8" s="1562" t="s">
        <v>3888</v>
      </c>
      <c r="E8" s="1559"/>
      <c r="F8" s="1559"/>
      <c r="G8" s="1563">
        <v>20790</v>
      </c>
    </row>
    <row r="9" spans="1:7" ht="18">
      <c r="A9" s="1560" t="s">
        <v>3896</v>
      </c>
      <c r="B9" s="1558" t="s">
        <v>3887</v>
      </c>
      <c r="C9" s="1558" t="s">
        <v>3888</v>
      </c>
      <c r="D9" s="1558" t="s">
        <v>3888</v>
      </c>
      <c r="E9" s="1559"/>
      <c r="F9" s="1559"/>
      <c r="G9" s="1559"/>
    </row>
    <row r="10" spans="1:7" ht="18.75">
      <c r="A10" s="1561" t="s">
        <v>3897</v>
      </c>
      <c r="B10" s="1562" t="s">
        <v>3887</v>
      </c>
      <c r="C10" s="1562" t="s">
        <v>3888</v>
      </c>
      <c r="D10" s="1562" t="s">
        <v>3888</v>
      </c>
      <c r="E10" s="1559"/>
      <c r="F10" s="1559"/>
      <c r="G10" s="1562" t="s">
        <v>532</v>
      </c>
    </row>
    <row r="11" spans="1:7" ht="37.5">
      <c r="A11" s="1561" t="s">
        <v>3898</v>
      </c>
      <c r="B11" s="1562" t="s">
        <v>3887</v>
      </c>
      <c r="C11" s="1562" t="s">
        <v>3888</v>
      </c>
      <c r="D11" s="1562" t="s">
        <v>3888</v>
      </c>
      <c r="E11" s="1559"/>
      <c r="F11" s="1559"/>
      <c r="G11" s="1559"/>
    </row>
    <row r="12" spans="1:7" ht="18">
      <c r="A12" s="1560" t="s">
        <v>3899</v>
      </c>
      <c r="B12" s="1558" t="s">
        <v>3887</v>
      </c>
      <c r="C12" s="1558" t="s">
        <v>3888</v>
      </c>
      <c r="D12" s="1558" t="s">
        <v>3888</v>
      </c>
      <c r="E12" s="1559"/>
      <c r="F12" s="1559"/>
      <c r="G12" s="1559"/>
    </row>
    <row r="13" spans="1:7" ht="18.75">
      <c r="A13" s="1561" t="s">
        <v>3900</v>
      </c>
      <c r="B13" s="1562" t="s">
        <v>3887</v>
      </c>
      <c r="C13" s="1562" t="s">
        <v>3888</v>
      </c>
      <c r="D13" s="1562" t="s">
        <v>3888</v>
      </c>
      <c r="E13" s="1559"/>
      <c r="F13" s="1559"/>
      <c r="G13" s="1559"/>
    </row>
    <row r="14" spans="1:7" ht="18.75">
      <c r="A14" s="1561" t="s">
        <v>3901</v>
      </c>
      <c r="B14" s="1562" t="s">
        <v>3887</v>
      </c>
      <c r="C14" s="1562" t="s">
        <v>3888</v>
      </c>
      <c r="D14" s="1562" t="s">
        <v>3888</v>
      </c>
      <c r="E14" s="1559"/>
      <c r="F14" s="1559"/>
      <c r="G14" s="1559"/>
    </row>
    <row r="15" spans="1:7" ht="37.5">
      <c r="A15" s="1561" t="s">
        <v>3902</v>
      </c>
      <c r="B15" s="1562" t="s">
        <v>3887</v>
      </c>
      <c r="C15" s="1562" t="s">
        <v>3888</v>
      </c>
      <c r="D15" s="1562" t="s">
        <v>3888</v>
      </c>
      <c r="E15" s="1559"/>
      <c r="F15" s="1559"/>
      <c r="G15" s="1562" t="s">
        <v>532</v>
      </c>
    </row>
    <row r="16" spans="1:7" ht="37.5">
      <c r="A16" s="1561" t="s">
        <v>3903</v>
      </c>
      <c r="B16" s="1562" t="s">
        <v>3887</v>
      </c>
      <c r="C16" s="1562" t="s">
        <v>3888</v>
      </c>
      <c r="D16" s="1562" t="s">
        <v>3888</v>
      </c>
      <c r="E16" s="1559"/>
      <c r="F16" s="1559"/>
      <c r="G16" s="1559"/>
    </row>
    <row r="17" spans="1:7" ht="33.75">
      <c r="A17" s="1560" t="s">
        <v>3904</v>
      </c>
      <c r="B17" s="1558" t="s">
        <v>3887</v>
      </c>
      <c r="C17" s="1558" t="s">
        <v>3888</v>
      </c>
      <c r="D17" s="1558" t="s">
        <v>3888</v>
      </c>
      <c r="E17" s="1559"/>
      <c r="F17" s="1559"/>
      <c r="G17" s="1558" t="s">
        <v>532</v>
      </c>
    </row>
    <row r="18" spans="1:7" ht="18.75">
      <c r="A18" s="1561" t="s">
        <v>3905</v>
      </c>
      <c r="B18" s="1562" t="s">
        <v>3887</v>
      </c>
      <c r="C18" s="1562" t="s">
        <v>3888</v>
      </c>
      <c r="D18" s="1562" t="s">
        <v>3888</v>
      </c>
      <c r="E18" s="1559"/>
      <c r="F18" s="1559"/>
      <c r="G18" s="1559"/>
    </row>
    <row r="19" spans="1:7" ht="37.5">
      <c r="A19" s="1561" t="s">
        <v>3906</v>
      </c>
      <c r="B19" s="1562" t="s">
        <v>3887</v>
      </c>
      <c r="C19" s="1562" t="s">
        <v>3888</v>
      </c>
      <c r="D19" s="1562" t="s">
        <v>3888</v>
      </c>
      <c r="E19" s="1559"/>
      <c r="F19" s="1559"/>
      <c r="G19" s="1559"/>
    </row>
    <row r="20" spans="1:7" ht="18.75">
      <c r="A20" s="1561" t="s">
        <v>3907</v>
      </c>
      <c r="B20" s="1562" t="s">
        <v>3887</v>
      </c>
      <c r="C20" s="1562" t="s">
        <v>3888</v>
      </c>
      <c r="D20" s="1562" t="s">
        <v>3888</v>
      </c>
      <c r="E20" s="1559"/>
      <c r="F20" s="1559"/>
      <c r="G20" s="1559"/>
    </row>
    <row r="21" spans="1:7" ht="18.75">
      <c r="A21" s="1561" t="s">
        <v>3908</v>
      </c>
      <c r="B21" s="1562" t="s">
        <v>3887</v>
      </c>
      <c r="C21" s="1562" t="s">
        <v>3888</v>
      </c>
      <c r="D21" s="1562" t="s">
        <v>3888</v>
      </c>
      <c r="E21" s="1559"/>
      <c r="F21" s="1559"/>
      <c r="G21" s="1559"/>
    </row>
    <row r="22" spans="1:7" ht="37.5">
      <c r="A22" s="1561" t="s">
        <v>3909</v>
      </c>
      <c r="B22" s="1562" t="s">
        <v>3887</v>
      </c>
      <c r="C22" s="1562" t="s">
        <v>3888</v>
      </c>
      <c r="D22" s="1562" t="s">
        <v>3888</v>
      </c>
      <c r="E22" s="1559"/>
      <c r="F22" s="1559"/>
      <c r="G22" s="1562" t="s">
        <v>532</v>
      </c>
    </row>
    <row r="23" spans="1:7" ht="18.75">
      <c r="A23" s="1561" t="s">
        <v>3910</v>
      </c>
      <c r="B23" s="1562" t="s">
        <v>3887</v>
      </c>
      <c r="C23" s="1562" t="s">
        <v>3888</v>
      </c>
      <c r="D23" s="1562" t="s">
        <v>3888</v>
      </c>
      <c r="E23" s="1559"/>
      <c r="F23" s="1559"/>
      <c r="G23" s="1562" t="s">
        <v>532</v>
      </c>
    </row>
    <row r="24" spans="1:7" ht="18">
      <c r="A24" s="1560" t="s">
        <v>3911</v>
      </c>
      <c r="B24" s="1558" t="s">
        <v>3887</v>
      </c>
      <c r="C24" s="1558" t="s">
        <v>3888</v>
      </c>
      <c r="D24" s="1558" t="s">
        <v>3888</v>
      </c>
      <c r="E24" s="1559"/>
      <c r="F24" s="1559"/>
      <c r="G24" s="1559"/>
    </row>
    <row r="25" spans="1:7" ht="18.75">
      <c r="A25" s="1561" t="s">
        <v>3912</v>
      </c>
      <c r="B25" s="1562" t="s">
        <v>3887</v>
      </c>
      <c r="C25" s="1562" t="s">
        <v>3888</v>
      </c>
      <c r="D25" s="1562" t="s">
        <v>3888</v>
      </c>
      <c r="E25" s="1559"/>
      <c r="F25" s="1559"/>
      <c r="G25" s="1559"/>
    </row>
    <row r="26" spans="1:7" ht="37.5">
      <c r="A26" s="1561" t="s">
        <v>3913</v>
      </c>
      <c r="B26" s="1562" t="s">
        <v>3887</v>
      </c>
      <c r="C26" s="1562" t="s">
        <v>3888</v>
      </c>
      <c r="D26" s="1562" t="s">
        <v>3888</v>
      </c>
      <c r="E26" s="1559"/>
      <c r="F26" s="1559"/>
      <c r="G26" s="1562" t="s">
        <v>845</v>
      </c>
    </row>
    <row r="27" spans="1:7" ht="37.5">
      <c r="A27" s="1561" t="s">
        <v>3914</v>
      </c>
      <c r="B27" s="1562" t="s">
        <v>3887</v>
      </c>
      <c r="C27" s="1562" t="s">
        <v>3888</v>
      </c>
      <c r="D27" s="1562" t="s">
        <v>3888</v>
      </c>
      <c r="E27" s="1559"/>
      <c r="F27" s="1559"/>
      <c r="G27" s="1559"/>
    </row>
    <row r="28" spans="1:7" ht="18">
      <c r="A28" s="1560" t="s">
        <v>3915</v>
      </c>
      <c r="B28" s="1558" t="s">
        <v>3887</v>
      </c>
      <c r="C28" s="1558" t="s">
        <v>3888</v>
      </c>
      <c r="D28" s="1558" t="s">
        <v>3888</v>
      </c>
      <c r="E28" s="1559"/>
      <c r="F28" s="1559"/>
      <c r="G28" s="1564">
        <v>21033</v>
      </c>
    </row>
    <row r="29" spans="1:7" ht="18.75">
      <c r="A29" s="1561" t="s">
        <v>3916</v>
      </c>
      <c r="B29" s="1562" t="s">
        <v>3887</v>
      </c>
      <c r="C29" s="1562" t="s">
        <v>3888</v>
      </c>
      <c r="D29" s="1562" t="s">
        <v>3888</v>
      </c>
      <c r="E29" s="1559"/>
      <c r="F29" s="1559"/>
      <c r="G29" s="1559"/>
    </row>
    <row r="30" spans="1:7" ht="18.75">
      <c r="A30" s="1561" t="s">
        <v>3917</v>
      </c>
      <c r="B30" s="1562" t="s">
        <v>3887</v>
      </c>
      <c r="C30" s="1562" t="s">
        <v>3888</v>
      </c>
      <c r="D30" s="1562" t="s">
        <v>3888</v>
      </c>
      <c r="E30" s="1559"/>
      <c r="F30" s="1559"/>
      <c r="G30" s="1559"/>
    </row>
    <row r="31" spans="1:7" ht="18">
      <c r="A31" s="1557" t="s">
        <v>3918</v>
      </c>
      <c r="B31" s="1558" t="s">
        <v>3887</v>
      </c>
      <c r="C31" s="1558" t="s">
        <v>3888</v>
      </c>
      <c r="D31" s="1558" t="s">
        <v>3888</v>
      </c>
      <c r="E31" s="1559"/>
      <c r="F31" s="1559"/>
      <c r="G31" s="1559"/>
    </row>
    <row r="32" spans="1:7" ht="18">
      <c r="A32" s="1560" t="s">
        <v>3919</v>
      </c>
      <c r="B32" s="1558" t="s">
        <v>3887</v>
      </c>
      <c r="C32" s="1558" t="s">
        <v>3888</v>
      </c>
      <c r="D32" s="1558" t="s">
        <v>3888</v>
      </c>
      <c r="E32" s="1559"/>
      <c r="F32" s="1559"/>
      <c r="G32" s="1559"/>
    </row>
    <row r="33" spans="1:7" ht="18.75">
      <c r="A33" s="1561" t="s">
        <v>3920</v>
      </c>
      <c r="B33" s="1562" t="s">
        <v>3887</v>
      </c>
      <c r="C33" s="1562" t="s">
        <v>3888</v>
      </c>
      <c r="D33" s="1562" t="s">
        <v>3888</v>
      </c>
      <c r="E33" s="1559"/>
      <c r="F33" s="1559"/>
      <c r="G33" s="1563">
        <v>20760</v>
      </c>
    </row>
    <row r="34" spans="1:7" ht="18.75">
      <c r="A34" s="1561" t="s">
        <v>3921</v>
      </c>
      <c r="B34" s="1562" t="s">
        <v>3887</v>
      </c>
      <c r="C34" s="1562" t="s">
        <v>3888</v>
      </c>
      <c r="D34" s="1562" t="s">
        <v>3888</v>
      </c>
      <c r="E34" s="1559"/>
      <c r="F34" s="1559"/>
      <c r="G34" s="1559"/>
    </row>
    <row r="35" spans="1:7" ht="37.5">
      <c r="A35" s="1561" t="s">
        <v>3922</v>
      </c>
      <c r="B35" s="1562" t="s">
        <v>3887</v>
      </c>
      <c r="C35" s="1562" t="s">
        <v>3888</v>
      </c>
      <c r="D35" s="1562" t="s">
        <v>3888</v>
      </c>
      <c r="E35" s="1559"/>
      <c r="F35" s="1559"/>
      <c r="G35" s="1563">
        <v>20729</v>
      </c>
    </row>
    <row r="36" spans="1:7" ht="37.5">
      <c r="A36" s="1561" t="s">
        <v>3923</v>
      </c>
      <c r="B36" s="1562" t="s">
        <v>3887</v>
      </c>
      <c r="C36" s="1562" t="s">
        <v>3888</v>
      </c>
      <c r="D36" s="1562" t="s">
        <v>3888</v>
      </c>
      <c r="E36" s="1559"/>
      <c r="F36" s="1559"/>
      <c r="G36" s="1563">
        <v>20972</v>
      </c>
    </row>
    <row r="37" spans="1:7" ht="18">
      <c r="A37" s="1560" t="s">
        <v>3924</v>
      </c>
      <c r="B37" s="1558" t="s">
        <v>3887</v>
      </c>
      <c r="C37" s="1558" t="s">
        <v>3888</v>
      </c>
      <c r="D37" s="1558" t="s">
        <v>3888</v>
      </c>
      <c r="E37" s="1559"/>
      <c r="F37" s="1559"/>
      <c r="G37" s="1559"/>
    </row>
    <row r="38" spans="1:7" ht="37.5">
      <c r="A38" s="1561" t="s">
        <v>3925</v>
      </c>
      <c r="B38" s="1562" t="s">
        <v>3887</v>
      </c>
      <c r="C38" s="1562" t="s">
        <v>3888</v>
      </c>
      <c r="D38" s="1562" t="s">
        <v>3888</v>
      </c>
      <c r="E38" s="1559"/>
      <c r="F38" s="1559"/>
      <c r="G38" s="1563">
        <v>20760</v>
      </c>
    </row>
    <row r="39" spans="1:7" ht="37.5">
      <c r="A39" s="1561" t="s">
        <v>3926</v>
      </c>
      <c r="B39" s="1562" t="s">
        <v>3887</v>
      </c>
      <c r="C39" s="1562" t="s">
        <v>3888</v>
      </c>
      <c r="D39" s="1562" t="s">
        <v>3888</v>
      </c>
      <c r="E39" s="1559"/>
      <c r="F39" s="1559"/>
      <c r="G39" s="1562" t="s">
        <v>888</v>
      </c>
    </row>
    <row r="40" spans="1:7" ht="37.5">
      <c r="A40" s="1561" t="s">
        <v>3927</v>
      </c>
      <c r="B40" s="1562" t="s">
        <v>3887</v>
      </c>
      <c r="C40" s="1562" t="s">
        <v>3888</v>
      </c>
      <c r="D40" s="1562" t="s">
        <v>3888</v>
      </c>
      <c r="E40" s="1559"/>
      <c r="F40" s="1559"/>
      <c r="G40" s="1562" t="s">
        <v>890</v>
      </c>
    </row>
    <row r="41" spans="1:7" ht="37.5">
      <c r="A41" s="1561" t="s">
        <v>3928</v>
      </c>
      <c r="B41" s="1562" t="s">
        <v>3887</v>
      </c>
      <c r="C41" s="1562" t="s">
        <v>3888</v>
      </c>
      <c r="D41" s="1562" t="s">
        <v>3888</v>
      </c>
      <c r="E41" s="1559"/>
      <c r="F41" s="1559"/>
      <c r="G41" s="1562" t="s">
        <v>3929</v>
      </c>
    </row>
    <row r="42" spans="1:7" ht="18.75">
      <c r="A42" s="1561" t="s">
        <v>3930</v>
      </c>
      <c r="B42" s="1562" t="s">
        <v>3887</v>
      </c>
      <c r="C42" s="1562" t="s">
        <v>3888</v>
      </c>
      <c r="D42" s="1562" t="s">
        <v>3888</v>
      </c>
      <c r="E42" s="1559"/>
      <c r="F42" s="1559"/>
      <c r="G42" s="1562" t="s">
        <v>3931</v>
      </c>
    </row>
    <row r="43" spans="1:7" ht="37.5">
      <c r="A43" s="1561" t="s">
        <v>3932</v>
      </c>
      <c r="B43" s="1562" t="s">
        <v>3887</v>
      </c>
      <c r="C43" s="1562" t="s">
        <v>3888</v>
      </c>
      <c r="D43" s="1562" t="s">
        <v>3888</v>
      </c>
      <c r="E43" s="1559"/>
      <c r="F43" s="1559"/>
      <c r="G43" s="1562" t="s">
        <v>349</v>
      </c>
    </row>
    <row r="44" spans="1:7" ht="37.5">
      <c r="A44" s="1561" t="s">
        <v>3933</v>
      </c>
      <c r="B44" s="1562" t="s">
        <v>3887</v>
      </c>
      <c r="C44" s="1562" t="s">
        <v>3888</v>
      </c>
      <c r="D44" s="1562" t="s">
        <v>3888</v>
      </c>
      <c r="E44" s="1559"/>
      <c r="F44" s="1559"/>
      <c r="G44" s="1562" t="s">
        <v>890</v>
      </c>
    </row>
    <row r="45" spans="1:7" ht="18.75">
      <c r="A45" s="1561" t="s">
        <v>3934</v>
      </c>
      <c r="B45" s="1562" t="s">
        <v>3887</v>
      </c>
      <c r="C45" s="1562" t="s">
        <v>3888</v>
      </c>
      <c r="D45" s="1562" t="s">
        <v>3888</v>
      </c>
      <c r="E45" s="1559"/>
      <c r="F45" s="1559"/>
      <c r="G45" s="1562" t="s">
        <v>2817</v>
      </c>
    </row>
    <row r="46" spans="1:7" ht="37.5">
      <c r="A46" s="1561" t="s">
        <v>3935</v>
      </c>
      <c r="B46" s="1562" t="s">
        <v>3887</v>
      </c>
      <c r="C46" s="1562" t="s">
        <v>3888</v>
      </c>
      <c r="D46" s="1562" t="s">
        <v>3888</v>
      </c>
      <c r="E46" s="1559"/>
      <c r="F46" s="1559"/>
      <c r="G46" s="1562" t="s">
        <v>906</v>
      </c>
    </row>
    <row r="47" spans="1:7" ht="37.5">
      <c r="A47" s="1561" t="s">
        <v>3936</v>
      </c>
      <c r="B47" s="1562" t="s">
        <v>3887</v>
      </c>
      <c r="C47" s="1562" t="s">
        <v>3888</v>
      </c>
      <c r="D47" s="1562" t="s">
        <v>3888</v>
      </c>
      <c r="E47" s="1559"/>
      <c r="F47" s="1559"/>
      <c r="G47" s="1562" t="s">
        <v>3937</v>
      </c>
    </row>
    <row r="48" spans="1:7" ht="18">
      <c r="A48" s="1560" t="s">
        <v>3938</v>
      </c>
      <c r="B48" s="1558" t="s">
        <v>3887</v>
      </c>
      <c r="C48" s="1558" t="s">
        <v>3888</v>
      </c>
      <c r="D48" s="1558" t="s">
        <v>3888</v>
      </c>
      <c r="E48" s="1559"/>
      <c r="F48" s="1559"/>
      <c r="G48" s="1559"/>
    </row>
    <row r="49" spans="1:7" ht="18.75">
      <c r="A49" s="1561" t="s">
        <v>3939</v>
      </c>
      <c r="B49" s="1562" t="s">
        <v>3887</v>
      </c>
      <c r="C49" s="1562" t="s">
        <v>3888</v>
      </c>
      <c r="D49" s="1562" t="s">
        <v>3888</v>
      </c>
      <c r="E49" s="1559"/>
      <c r="F49" s="1559"/>
      <c r="G49" s="1563">
        <v>20790</v>
      </c>
    </row>
    <row r="50" spans="1:7" ht="18.75">
      <c r="A50" s="1561" t="s">
        <v>3940</v>
      </c>
      <c r="B50" s="1562" t="s">
        <v>3887</v>
      </c>
      <c r="C50" s="1562" t="s">
        <v>3888</v>
      </c>
      <c r="D50" s="1562" t="s">
        <v>3888</v>
      </c>
      <c r="E50" s="1559"/>
      <c r="F50" s="1559"/>
      <c r="G50" s="1563">
        <v>20729</v>
      </c>
    </row>
    <row r="51" spans="1:7" ht="18.75">
      <c r="A51" s="1561" t="s">
        <v>3941</v>
      </c>
      <c r="B51" s="1562" t="s">
        <v>3887</v>
      </c>
      <c r="C51" s="1562" t="s">
        <v>3888</v>
      </c>
      <c r="D51" s="1562" t="s">
        <v>3888</v>
      </c>
      <c r="E51" s="1559"/>
      <c r="F51" s="1559"/>
      <c r="G51" s="1559"/>
    </row>
    <row r="52" spans="1:7" ht="18">
      <c r="A52" s="1560" t="s">
        <v>3942</v>
      </c>
      <c r="B52" s="1558" t="s">
        <v>3887</v>
      </c>
      <c r="C52" s="1558" t="s">
        <v>3888</v>
      </c>
      <c r="D52" s="1558" t="s">
        <v>3888</v>
      </c>
      <c r="E52" s="1559"/>
      <c r="F52" s="1559"/>
      <c r="G52" s="1559"/>
    </row>
    <row r="53" spans="1:7" ht="37.5">
      <c r="A53" s="1561" t="s">
        <v>3943</v>
      </c>
      <c r="B53" s="1562" t="s">
        <v>3887</v>
      </c>
      <c r="C53" s="1562" t="s">
        <v>3888</v>
      </c>
      <c r="D53" s="1562" t="s">
        <v>3888</v>
      </c>
      <c r="E53" s="1559"/>
      <c r="F53" s="1559"/>
      <c r="G53" s="1563">
        <v>20852</v>
      </c>
    </row>
    <row r="54" spans="1:7" ht="18.75">
      <c r="A54" s="1561" t="s">
        <v>3944</v>
      </c>
      <c r="B54" s="1562" t="s">
        <v>3887</v>
      </c>
      <c r="C54" s="1562" t="s">
        <v>3888</v>
      </c>
      <c r="D54" s="1562" t="s">
        <v>3888</v>
      </c>
      <c r="E54" s="1559"/>
      <c r="F54" s="1559"/>
      <c r="G54" s="1562" t="s">
        <v>3945</v>
      </c>
    </row>
    <row r="55" spans="1:7" ht="36">
      <c r="A55" s="1560" t="s">
        <v>3946</v>
      </c>
      <c r="B55" s="1558" t="s">
        <v>3887</v>
      </c>
      <c r="C55" s="1558" t="s">
        <v>3888</v>
      </c>
      <c r="D55" s="1558" t="s">
        <v>3888</v>
      </c>
      <c r="E55" s="1559"/>
      <c r="F55" s="1559"/>
      <c r="G55" s="1558" t="s">
        <v>769</v>
      </c>
    </row>
    <row r="56" spans="1:7" ht="37.5">
      <c r="A56" s="1561" t="s">
        <v>3947</v>
      </c>
      <c r="B56" s="1562" t="s">
        <v>3887</v>
      </c>
      <c r="C56" s="1562" t="s">
        <v>3888</v>
      </c>
      <c r="D56" s="1562" t="s">
        <v>3888</v>
      </c>
      <c r="E56" s="1559"/>
      <c r="F56" s="1559"/>
      <c r="G56" s="1559"/>
    </row>
    <row r="57" spans="1:7" ht="36">
      <c r="A57" s="1560" t="s">
        <v>3948</v>
      </c>
      <c r="B57" s="1558" t="s">
        <v>3887</v>
      </c>
      <c r="C57" s="1558" t="s">
        <v>3888</v>
      </c>
      <c r="D57" s="1558" t="s">
        <v>3888</v>
      </c>
      <c r="E57" s="1559"/>
      <c r="F57" s="1559"/>
      <c r="G57" s="1559"/>
    </row>
    <row r="58" spans="1:7" ht="18.75">
      <c r="A58" s="1561" t="s">
        <v>3949</v>
      </c>
      <c r="B58" s="1562" t="s">
        <v>3887</v>
      </c>
      <c r="C58" s="1562" t="s">
        <v>3888</v>
      </c>
      <c r="D58" s="1562" t="s">
        <v>3888</v>
      </c>
      <c r="E58" s="1559"/>
      <c r="F58" s="1559"/>
      <c r="G58" s="1559"/>
    </row>
    <row r="59" spans="1:7" ht="18.75">
      <c r="A59" s="1561" t="s">
        <v>3950</v>
      </c>
      <c r="B59" s="1562" t="s">
        <v>3887</v>
      </c>
      <c r="C59" s="1562" t="s">
        <v>3888</v>
      </c>
      <c r="D59" s="1562" t="s">
        <v>3888</v>
      </c>
      <c r="E59" s="1559"/>
      <c r="F59" s="1559"/>
      <c r="G59" s="1559"/>
    </row>
    <row r="60" spans="1:7" ht="18">
      <c r="A60" s="1557" t="s">
        <v>2647</v>
      </c>
      <c r="B60" s="1558" t="s">
        <v>3887</v>
      </c>
      <c r="C60" s="1558" t="s">
        <v>3888</v>
      </c>
      <c r="D60" s="1558" t="s">
        <v>3888</v>
      </c>
      <c r="E60" s="1559"/>
      <c r="F60" s="1559"/>
      <c r="G60" s="1559"/>
    </row>
    <row r="61" spans="1:7" ht="18">
      <c r="A61" s="1560" t="s">
        <v>3951</v>
      </c>
      <c r="B61" s="1558" t="s">
        <v>3887</v>
      </c>
      <c r="C61" s="1558" t="s">
        <v>3888</v>
      </c>
      <c r="D61" s="1558" t="s">
        <v>3888</v>
      </c>
      <c r="E61" s="1559"/>
      <c r="F61" s="1559"/>
      <c r="G61" s="1558" t="s">
        <v>1515</v>
      </c>
    </row>
    <row r="62" spans="1:7" ht="37.5">
      <c r="A62" s="1561" t="s">
        <v>3952</v>
      </c>
      <c r="B62" s="1562" t="s">
        <v>3887</v>
      </c>
      <c r="C62" s="1562" t="s">
        <v>3888</v>
      </c>
      <c r="D62" s="1562" t="s">
        <v>3888</v>
      </c>
      <c r="E62" s="1559"/>
      <c r="F62" s="1559"/>
      <c r="G62" s="1559"/>
    </row>
    <row r="63" spans="1:7" ht="37.5">
      <c r="A63" s="1561" t="s">
        <v>3953</v>
      </c>
      <c r="B63" s="1562" t="s">
        <v>3887</v>
      </c>
      <c r="C63" s="1562" t="s">
        <v>3888</v>
      </c>
      <c r="D63" s="1562" t="s">
        <v>3888</v>
      </c>
      <c r="E63" s="1559"/>
      <c r="F63" s="1559"/>
      <c r="G63" s="1559"/>
    </row>
    <row r="64" spans="1:7" ht="18.75">
      <c r="A64" s="1561" t="s">
        <v>3954</v>
      </c>
      <c r="B64" s="1562" t="s">
        <v>3887</v>
      </c>
      <c r="C64" s="1562" t="s">
        <v>3888</v>
      </c>
      <c r="D64" s="1562" t="s">
        <v>3888</v>
      </c>
      <c r="E64" s="1559"/>
      <c r="F64" s="1559"/>
      <c r="G64" s="1559"/>
    </row>
    <row r="65" spans="1:7" ht="37.5">
      <c r="A65" s="1561" t="s">
        <v>3955</v>
      </c>
      <c r="B65" s="1562" t="s">
        <v>3887</v>
      </c>
      <c r="C65" s="1562" t="s">
        <v>3888</v>
      </c>
      <c r="D65" s="1562" t="s">
        <v>3888</v>
      </c>
      <c r="E65" s="1559"/>
      <c r="F65" s="1559"/>
      <c r="G65" s="1559"/>
    </row>
    <row r="66" spans="1:7" ht="33.75">
      <c r="A66" s="1560" t="s">
        <v>3956</v>
      </c>
      <c r="B66" s="1558" t="s">
        <v>3887</v>
      </c>
      <c r="C66" s="1558" t="s">
        <v>3888</v>
      </c>
      <c r="D66" s="1558" t="s">
        <v>3888</v>
      </c>
      <c r="E66" s="1559"/>
      <c r="F66" s="1559"/>
      <c r="G66" s="1558" t="s">
        <v>1524</v>
      </c>
    </row>
    <row r="67" spans="1:7" ht="18.75">
      <c r="A67" s="1561" t="s">
        <v>3957</v>
      </c>
      <c r="B67" s="1562" t="s">
        <v>3887</v>
      </c>
      <c r="C67" s="1562" t="s">
        <v>3888</v>
      </c>
      <c r="D67" s="1562" t="s">
        <v>3888</v>
      </c>
      <c r="E67" s="1559"/>
      <c r="F67" s="1559"/>
      <c r="G67" s="1559"/>
    </row>
    <row r="68" spans="1:7" ht="18.75">
      <c r="A68" s="1561" t="s">
        <v>3958</v>
      </c>
      <c r="B68" s="1562" t="s">
        <v>3887</v>
      </c>
      <c r="C68" s="1562" t="s">
        <v>3888</v>
      </c>
      <c r="D68" s="1562" t="s">
        <v>3888</v>
      </c>
      <c r="E68" s="1559"/>
      <c r="F68" s="1559"/>
      <c r="G68" s="1559"/>
    </row>
    <row r="69" spans="1:7" ht="18.75">
      <c r="A69" s="1561" t="s">
        <v>3959</v>
      </c>
      <c r="B69" s="1562" t="s">
        <v>3887</v>
      </c>
      <c r="C69" s="1562" t="s">
        <v>3888</v>
      </c>
      <c r="D69" s="1562" t="s">
        <v>3888</v>
      </c>
      <c r="E69" s="1559"/>
      <c r="F69" s="1559"/>
      <c r="G69" s="1559"/>
    </row>
    <row r="70" spans="1:7" ht="33.75">
      <c r="A70" s="1560" t="s">
        <v>3960</v>
      </c>
      <c r="B70" s="1558" t="s">
        <v>3887</v>
      </c>
      <c r="C70" s="1558" t="s">
        <v>3888</v>
      </c>
      <c r="D70" s="1558" t="s">
        <v>3888</v>
      </c>
      <c r="E70" s="1559"/>
      <c r="F70" s="1559"/>
      <c r="G70" s="1558" t="s">
        <v>3961</v>
      </c>
    </row>
    <row r="71" spans="1:7" ht="37.5">
      <c r="A71" s="1561" t="s">
        <v>3962</v>
      </c>
      <c r="B71" s="1562" t="s">
        <v>3887</v>
      </c>
      <c r="C71" s="1562" t="s">
        <v>3888</v>
      </c>
      <c r="D71" s="1562" t="s">
        <v>3888</v>
      </c>
      <c r="E71" s="1559"/>
      <c r="F71" s="1559"/>
      <c r="G71" s="1559"/>
    </row>
    <row r="72" spans="1:7" ht="18.75">
      <c r="A72" s="1561" t="s">
        <v>3963</v>
      </c>
      <c r="B72" s="1562" t="s">
        <v>3887</v>
      </c>
      <c r="C72" s="1562" t="s">
        <v>3888</v>
      </c>
      <c r="D72" s="1562" t="s">
        <v>3888</v>
      </c>
      <c r="E72" s="1559"/>
      <c r="F72" s="1559"/>
      <c r="G72" s="1559"/>
    </row>
    <row r="73" spans="1:7" ht="37.5">
      <c r="A73" s="1561" t="s">
        <v>3964</v>
      </c>
      <c r="B73" s="1562" t="s">
        <v>3887</v>
      </c>
      <c r="C73" s="1562" t="s">
        <v>3888</v>
      </c>
      <c r="D73" s="1562" t="s">
        <v>3888</v>
      </c>
      <c r="E73" s="1559"/>
      <c r="F73" s="1559"/>
      <c r="G73" s="1559"/>
    </row>
    <row r="74" spans="1:7" ht="33.75">
      <c r="A74" s="1560" t="s">
        <v>3965</v>
      </c>
      <c r="B74" s="1558" t="s">
        <v>3887</v>
      </c>
      <c r="C74" s="1558" t="s">
        <v>3888</v>
      </c>
      <c r="D74" s="1558" t="s">
        <v>3888</v>
      </c>
      <c r="E74" s="1559"/>
      <c r="F74" s="1559"/>
      <c r="G74" s="1558" t="s">
        <v>3966</v>
      </c>
    </row>
    <row r="75" spans="1:7" ht="37.5">
      <c r="A75" s="1561" t="s">
        <v>3967</v>
      </c>
      <c r="B75" s="1562" t="s">
        <v>3887</v>
      </c>
      <c r="C75" s="1562" t="s">
        <v>3888</v>
      </c>
      <c r="D75" s="1562" t="s">
        <v>3888</v>
      </c>
      <c r="E75" s="1559"/>
      <c r="F75" s="1559"/>
      <c r="G75" s="1559"/>
    </row>
    <row r="76" spans="1:7" ht="18.75">
      <c r="A76" s="1561" t="s">
        <v>3968</v>
      </c>
      <c r="B76" s="1562" t="s">
        <v>3887</v>
      </c>
      <c r="C76" s="1562" t="s">
        <v>3888</v>
      </c>
      <c r="D76" s="1562" t="s">
        <v>3888</v>
      </c>
      <c r="E76" s="1559"/>
      <c r="F76" s="1559"/>
      <c r="G76" s="1559"/>
    </row>
    <row r="77" spans="1:7" ht="36">
      <c r="A77" s="1560" t="s">
        <v>3969</v>
      </c>
      <c r="B77" s="1558" t="s">
        <v>3887</v>
      </c>
      <c r="C77" s="1558" t="s">
        <v>3888</v>
      </c>
      <c r="D77" s="1558" t="s">
        <v>3888</v>
      </c>
      <c r="E77" s="1559"/>
      <c r="F77" s="1559"/>
      <c r="G77" s="1559"/>
    </row>
    <row r="78" spans="1:7" ht="18.75">
      <c r="A78" s="1561" t="s">
        <v>3970</v>
      </c>
      <c r="B78" s="1562" t="s">
        <v>3887</v>
      </c>
      <c r="C78" s="1562" t="s">
        <v>3888</v>
      </c>
      <c r="D78" s="1562" t="s">
        <v>3888</v>
      </c>
      <c r="E78" s="1559"/>
      <c r="F78" s="1559"/>
      <c r="G78" s="1562" t="s">
        <v>1561</v>
      </c>
    </row>
    <row r="79" spans="1:7" ht="37.5">
      <c r="A79" s="1561" t="s">
        <v>3971</v>
      </c>
      <c r="B79" s="1562" t="s">
        <v>3887</v>
      </c>
      <c r="C79" s="1562" t="s">
        <v>3888</v>
      </c>
      <c r="D79" s="1562" t="s">
        <v>3888</v>
      </c>
      <c r="E79" s="1559"/>
      <c r="F79" s="1559"/>
      <c r="G79" s="1559"/>
    </row>
    <row r="80" spans="1:7" ht="18.75">
      <c r="A80" s="1561" t="s">
        <v>3972</v>
      </c>
      <c r="B80" s="1562" t="s">
        <v>3887</v>
      </c>
      <c r="C80" s="1562" t="s">
        <v>3888</v>
      </c>
      <c r="D80" s="1562" t="s">
        <v>3888</v>
      </c>
      <c r="E80" s="1559"/>
      <c r="F80" s="1559"/>
      <c r="G80" s="1559"/>
    </row>
    <row r="81" spans="1:7" ht="37.5">
      <c r="A81" s="1561" t="s">
        <v>3973</v>
      </c>
      <c r="B81" s="1562" t="s">
        <v>3887</v>
      </c>
      <c r="C81" s="1562" t="s">
        <v>3888</v>
      </c>
      <c r="D81" s="1562" t="s">
        <v>3888</v>
      </c>
      <c r="E81" s="1559"/>
      <c r="F81" s="1559"/>
      <c r="G81" s="1562" t="s">
        <v>1571</v>
      </c>
    </row>
    <row r="82" spans="1:7" ht="37.5">
      <c r="A82" s="1561" t="s">
        <v>3974</v>
      </c>
      <c r="B82" s="1562" t="s">
        <v>3887</v>
      </c>
      <c r="C82" s="1562" t="s">
        <v>3888</v>
      </c>
      <c r="D82" s="1562" t="s">
        <v>3888</v>
      </c>
      <c r="E82" s="1559"/>
      <c r="F82" s="1559"/>
      <c r="G82" s="1559"/>
    </row>
    <row r="83" spans="1:7" ht="18">
      <c r="A83" s="1560" t="s">
        <v>3975</v>
      </c>
      <c r="B83" s="1558" t="s">
        <v>3887</v>
      </c>
      <c r="C83" s="1558" t="s">
        <v>3888</v>
      </c>
      <c r="D83" s="1558" t="s">
        <v>3888</v>
      </c>
      <c r="E83" s="1559"/>
      <c r="F83" s="1559"/>
      <c r="G83" s="1559"/>
    </row>
    <row r="84" spans="1:7" ht="37.5">
      <c r="A84" s="1561" t="s">
        <v>3976</v>
      </c>
      <c r="B84" s="1562" t="s">
        <v>3887</v>
      </c>
      <c r="C84" s="1562" t="s">
        <v>3888</v>
      </c>
      <c r="D84" s="1562" t="s">
        <v>3888</v>
      </c>
      <c r="E84" s="1559"/>
      <c r="F84" s="1559"/>
      <c r="G84" s="1562" t="s">
        <v>1561</v>
      </c>
    </row>
    <row r="85" spans="1:7" ht="37.5">
      <c r="A85" s="1561" t="s">
        <v>3977</v>
      </c>
      <c r="B85" s="1562" t="s">
        <v>3887</v>
      </c>
      <c r="C85" s="1562" t="s">
        <v>3888</v>
      </c>
      <c r="D85" s="1562" t="s">
        <v>3888</v>
      </c>
      <c r="E85" s="1559"/>
      <c r="F85" s="1559"/>
      <c r="G85" s="1559"/>
    </row>
    <row r="86" spans="1:7" ht="18">
      <c r="A86" s="1560" t="s">
        <v>3978</v>
      </c>
      <c r="B86" s="1558" t="s">
        <v>3887</v>
      </c>
      <c r="C86" s="1558" t="s">
        <v>3888</v>
      </c>
      <c r="D86" s="1558" t="s">
        <v>3888</v>
      </c>
      <c r="E86" s="1559"/>
      <c r="F86" s="1559"/>
      <c r="G86" s="1559"/>
    </row>
    <row r="87" spans="1:7" ht="18.75">
      <c r="A87" s="1561" t="s">
        <v>3979</v>
      </c>
      <c r="B87" s="1562" t="s">
        <v>3887</v>
      </c>
      <c r="C87" s="1562" t="s">
        <v>3888</v>
      </c>
      <c r="D87" s="1562" t="s">
        <v>3888</v>
      </c>
      <c r="E87" s="1559"/>
      <c r="F87" s="1559"/>
      <c r="G87" s="1562" t="s">
        <v>1561</v>
      </c>
    </row>
    <row r="88" spans="1:7" ht="18.75">
      <c r="A88" s="1561" t="s">
        <v>3980</v>
      </c>
      <c r="B88" s="1562" t="s">
        <v>3887</v>
      </c>
      <c r="C88" s="1562" t="s">
        <v>3888</v>
      </c>
      <c r="D88" s="1562" t="s">
        <v>3888</v>
      </c>
      <c r="E88" s="1559"/>
      <c r="F88" s="1559"/>
      <c r="G88" s="1559"/>
    </row>
    <row r="89" spans="1:7" ht="37.5">
      <c r="A89" s="1561" t="s">
        <v>3981</v>
      </c>
      <c r="B89" s="1562" t="s">
        <v>3887</v>
      </c>
      <c r="C89" s="1562" t="s">
        <v>3888</v>
      </c>
      <c r="D89" s="1562" t="s">
        <v>3888</v>
      </c>
      <c r="E89" s="1559"/>
      <c r="F89" s="1559"/>
      <c r="G89" s="1559"/>
    </row>
    <row r="90" spans="1:7" ht="18.75">
      <c r="A90" s="1561" t="s">
        <v>3982</v>
      </c>
      <c r="B90" s="1562" t="s">
        <v>3887</v>
      </c>
      <c r="C90" s="1562" t="s">
        <v>3888</v>
      </c>
      <c r="D90" s="1562" t="s">
        <v>3888</v>
      </c>
      <c r="E90" s="1559"/>
      <c r="F90" s="1559"/>
      <c r="G90" s="1559"/>
    </row>
    <row r="91" spans="1:7" ht="18">
      <c r="A91" s="1560" t="s">
        <v>3983</v>
      </c>
      <c r="B91" s="1558" t="s">
        <v>3887</v>
      </c>
      <c r="C91" s="1558" t="s">
        <v>3888</v>
      </c>
      <c r="D91" s="1558" t="s">
        <v>3888</v>
      </c>
      <c r="E91" s="1559"/>
      <c r="F91" s="1559"/>
      <c r="G91" s="1559"/>
    </row>
    <row r="92" spans="1:7" ht="37.5">
      <c r="A92" s="1561" t="s">
        <v>3984</v>
      </c>
      <c r="B92" s="1562" t="s">
        <v>3887</v>
      </c>
      <c r="C92" s="1562" t="s">
        <v>3888</v>
      </c>
      <c r="D92" s="1562" t="s">
        <v>3888</v>
      </c>
      <c r="E92" s="1559"/>
      <c r="F92" s="1559"/>
      <c r="G92" s="1562" t="s">
        <v>1561</v>
      </c>
    </row>
    <row r="93" spans="1:7" ht="37.5">
      <c r="A93" s="1561" t="s">
        <v>3985</v>
      </c>
      <c r="B93" s="1562" t="s">
        <v>3887</v>
      </c>
      <c r="C93" s="1562" t="s">
        <v>3888</v>
      </c>
      <c r="D93" s="1562" t="s">
        <v>3888</v>
      </c>
      <c r="E93" s="1559"/>
      <c r="F93" s="1559"/>
      <c r="G93" s="1559"/>
    </row>
    <row r="94" spans="1:7" ht="33.75">
      <c r="A94" s="1560" t="s">
        <v>3986</v>
      </c>
      <c r="B94" s="1558" t="s">
        <v>3887</v>
      </c>
      <c r="C94" s="1558" t="s">
        <v>3888</v>
      </c>
      <c r="D94" s="1558" t="s">
        <v>3888</v>
      </c>
      <c r="E94" s="1559"/>
      <c r="F94" s="1559"/>
      <c r="G94" s="1558" t="s">
        <v>532</v>
      </c>
    </row>
    <row r="95" spans="1:7" ht="37.5">
      <c r="A95" s="1561" t="s">
        <v>3987</v>
      </c>
      <c r="B95" s="1562" t="s">
        <v>3887</v>
      </c>
      <c r="C95" s="1562" t="s">
        <v>3888</v>
      </c>
      <c r="D95" s="1562" t="s">
        <v>3888</v>
      </c>
      <c r="E95" s="1559"/>
      <c r="F95" s="1559"/>
      <c r="G95" s="1559"/>
    </row>
    <row r="96" spans="1:7" ht="18.75">
      <c r="A96" s="1561" t="s">
        <v>3988</v>
      </c>
      <c r="B96" s="1562" t="s">
        <v>3887</v>
      </c>
      <c r="C96" s="1562" t="s">
        <v>3888</v>
      </c>
      <c r="D96" s="1562" t="s">
        <v>3888</v>
      </c>
      <c r="E96" s="1559"/>
      <c r="F96" s="1559"/>
      <c r="G96" s="1559"/>
    </row>
    <row r="97" spans="1:7" ht="37.5">
      <c r="A97" s="1561" t="s">
        <v>3989</v>
      </c>
      <c r="B97" s="1562" t="s">
        <v>3887</v>
      </c>
      <c r="C97" s="1562" t="s">
        <v>3888</v>
      </c>
      <c r="D97" s="1562" t="s">
        <v>3888</v>
      </c>
      <c r="E97" s="1559"/>
      <c r="F97" s="1559"/>
      <c r="G97" s="1559"/>
    </row>
    <row r="98" spans="1:7" ht="37.5">
      <c r="A98" s="1561" t="s">
        <v>3990</v>
      </c>
      <c r="B98" s="1562" t="s">
        <v>3887</v>
      </c>
      <c r="C98" s="1562" t="s">
        <v>3888</v>
      </c>
      <c r="D98" s="1562" t="s">
        <v>3888</v>
      </c>
      <c r="E98" s="1559"/>
      <c r="F98" s="1559"/>
      <c r="G98" s="1559"/>
    </row>
    <row r="99" spans="1:7" ht="36">
      <c r="A99" s="1560" t="s">
        <v>3991</v>
      </c>
      <c r="B99" s="1558" t="s">
        <v>3887</v>
      </c>
      <c r="C99" s="1558" t="s">
        <v>3888</v>
      </c>
      <c r="D99" s="1558" t="s">
        <v>3888</v>
      </c>
      <c r="E99" s="1559"/>
      <c r="F99" s="1559"/>
      <c r="G99" s="1558" t="s">
        <v>1606</v>
      </c>
    </row>
    <row r="100" spans="1:7" ht="56.25">
      <c r="A100" s="1561" t="s">
        <v>3992</v>
      </c>
      <c r="B100" s="1562" t="s">
        <v>3887</v>
      </c>
      <c r="C100" s="1562" t="s">
        <v>3888</v>
      </c>
      <c r="D100" s="1562" t="s">
        <v>3888</v>
      </c>
      <c r="E100" s="1559"/>
      <c r="F100" s="1559"/>
      <c r="G100" s="1559"/>
    </row>
    <row r="101" spans="1:7" ht="36">
      <c r="A101" s="1560" t="s">
        <v>3993</v>
      </c>
      <c r="B101" s="1558" t="s">
        <v>3887</v>
      </c>
      <c r="C101" s="1558" t="s">
        <v>3888</v>
      </c>
      <c r="D101" s="1558" t="s">
        <v>3888</v>
      </c>
      <c r="E101" s="1559"/>
      <c r="F101" s="1559"/>
      <c r="G101" s="1558" t="s">
        <v>1616</v>
      </c>
    </row>
    <row r="102" spans="1:7" ht="18.75">
      <c r="A102" s="1561" t="s">
        <v>3994</v>
      </c>
      <c r="B102" s="1562" t="s">
        <v>3887</v>
      </c>
      <c r="C102" s="1562" t="s">
        <v>3888</v>
      </c>
      <c r="D102" s="1562" t="s">
        <v>3888</v>
      </c>
      <c r="E102" s="1559"/>
      <c r="F102" s="1559"/>
      <c r="G102" s="1559"/>
    </row>
    <row r="103" spans="1:7" ht="18.75">
      <c r="A103" s="1561" t="s">
        <v>3995</v>
      </c>
      <c r="B103" s="1562" t="s">
        <v>3887</v>
      </c>
      <c r="C103" s="1562" t="s">
        <v>3888</v>
      </c>
      <c r="D103" s="1562" t="s">
        <v>3888</v>
      </c>
      <c r="E103" s="1559"/>
      <c r="F103" s="1559"/>
      <c r="G103" s="1559"/>
    </row>
    <row r="104" spans="1:7" ht="33.75">
      <c r="A104" s="1560" t="s">
        <v>3996</v>
      </c>
      <c r="B104" s="1558" t="s">
        <v>3887</v>
      </c>
      <c r="C104" s="1558" t="s">
        <v>3888</v>
      </c>
      <c r="D104" s="1558" t="s">
        <v>3888</v>
      </c>
      <c r="E104" s="1559"/>
      <c r="F104" s="1559"/>
      <c r="G104" s="1558" t="s">
        <v>532</v>
      </c>
    </row>
    <row r="105" spans="1:7" ht="37.5">
      <c r="A105" s="1561" t="s">
        <v>3997</v>
      </c>
      <c r="B105" s="1562" t="s">
        <v>3887</v>
      </c>
      <c r="C105" s="1562" t="s">
        <v>3888</v>
      </c>
      <c r="D105" s="1562" t="s">
        <v>3888</v>
      </c>
      <c r="E105" s="1559"/>
      <c r="F105" s="1559"/>
      <c r="G105" s="1559"/>
    </row>
    <row r="106" spans="1:7" ht="18.75">
      <c r="A106" s="1561" t="s">
        <v>3998</v>
      </c>
      <c r="B106" s="1562" t="s">
        <v>3887</v>
      </c>
      <c r="C106" s="1562" t="s">
        <v>3888</v>
      </c>
      <c r="D106" s="1562" t="s">
        <v>3888</v>
      </c>
      <c r="E106" s="1559"/>
      <c r="F106" s="1559"/>
      <c r="G106" s="1559"/>
    </row>
    <row r="107" spans="1:7" ht="18.75">
      <c r="A107" s="1561" t="s">
        <v>3999</v>
      </c>
      <c r="B107" s="1562" t="s">
        <v>3887</v>
      </c>
      <c r="C107" s="1562" t="s">
        <v>3888</v>
      </c>
      <c r="D107" s="1562" t="s">
        <v>3888</v>
      </c>
      <c r="E107" s="1559"/>
      <c r="F107" s="1559"/>
      <c r="G107" s="1559"/>
    </row>
    <row r="108" spans="1:7" ht="37.5">
      <c r="A108" s="1561" t="s">
        <v>4000</v>
      </c>
      <c r="B108" s="1562" t="s">
        <v>3887</v>
      </c>
      <c r="C108" s="1562" t="s">
        <v>3888</v>
      </c>
      <c r="D108" s="1562" t="s">
        <v>3888</v>
      </c>
      <c r="E108" s="1559"/>
      <c r="F108" s="1559"/>
      <c r="G108" s="1559"/>
    </row>
    <row r="109" spans="1:7" ht="33.75">
      <c r="A109" s="1560" t="s">
        <v>4001</v>
      </c>
      <c r="B109" s="1558" t="s">
        <v>3887</v>
      </c>
      <c r="C109" s="1558" t="s">
        <v>3888</v>
      </c>
      <c r="D109" s="1558" t="s">
        <v>3888</v>
      </c>
      <c r="E109" s="1559"/>
      <c r="F109" s="1559"/>
      <c r="G109" s="1558" t="s">
        <v>1634</v>
      </c>
    </row>
    <row r="110" spans="1:7" ht="18.75">
      <c r="A110" s="1561" t="s">
        <v>4002</v>
      </c>
      <c r="B110" s="1562" t="s">
        <v>3887</v>
      </c>
      <c r="C110" s="1562" t="s">
        <v>3888</v>
      </c>
      <c r="D110" s="1562" t="s">
        <v>3888</v>
      </c>
      <c r="E110" s="1559"/>
      <c r="F110" s="1559"/>
      <c r="G110" s="1559"/>
    </row>
    <row r="111" spans="1:7" ht="56.25">
      <c r="A111" s="1561" t="s">
        <v>4003</v>
      </c>
      <c r="B111" s="1562" t="s">
        <v>3887</v>
      </c>
      <c r="C111" s="1562" t="s">
        <v>3888</v>
      </c>
      <c r="D111" s="1562" t="s">
        <v>3888</v>
      </c>
      <c r="E111" s="1559"/>
      <c r="F111" s="1559"/>
      <c r="G111" s="1559"/>
    </row>
    <row r="112" spans="1:7" ht="18.75">
      <c r="A112" s="1561" t="s">
        <v>4004</v>
      </c>
      <c r="B112" s="1562" t="s">
        <v>3887</v>
      </c>
      <c r="C112" s="1562" t="s">
        <v>3888</v>
      </c>
      <c r="D112" s="1562" t="s">
        <v>3888</v>
      </c>
      <c r="E112" s="1559"/>
      <c r="F112" s="1559"/>
      <c r="G112" s="1559"/>
    </row>
    <row r="113" spans="1:7" ht="18.75">
      <c r="A113" s="1561" t="s">
        <v>4005</v>
      </c>
      <c r="B113" s="1562" t="s">
        <v>3887</v>
      </c>
      <c r="C113" s="1562" t="s">
        <v>3888</v>
      </c>
      <c r="D113" s="1562" t="s">
        <v>3888</v>
      </c>
      <c r="E113" s="1559"/>
      <c r="F113" s="1559"/>
      <c r="G113" s="1559"/>
    </row>
    <row r="114" spans="1:7" ht="18.75">
      <c r="A114" s="1561" t="s">
        <v>4006</v>
      </c>
      <c r="B114" s="1562" t="s">
        <v>3887</v>
      </c>
      <c r="C114" s="1562" t="s">
        <v>3888</v>
      </c>
      <c r="D114" s="1562" t="s">
        <v>3888</v>
      </c>
      <c r="E114" s="1559"/>
      <c r="F114" s="1559"/>
      <c r="G114" s="1559"/>
    </row>
    <row r="115" spans="1:7" ht="37.5">
      <c r="A115" s="1561" t="s">
        <v>4007</v>
      </c>
      <c r="B115" s="1562" t="s">
        <v>3887</v>
      </c>
      <c r="C115" s="1562" t="s">
        <v>3888</v>
      </c>
      <c r="D115" s="1562" t="s">
        <v>3888</v>
      </c>
      <c r="E115" s="1559"/>
      <c r="F115" s="1559"/>
      <c r="G115" s="1559"/>
    </row>
    <row r="116" spans="1:7" ht="33.75">
      <c r="A116" s="1560" t="s">
        <v>4008</v>
      </c>
      <c r="B116" s="1558" t="s">
        <v>3887</v>
      </c>
      <c r="C116" s="1558" t="s">
        <v>3888</v>
      </c>
      <c r="D116" s="1558" t="s">
        <v>3888</v>
      </c>
      <c r="E116" s="1559"/>
      <c r="F116" s="1559"/>
      <c r="G116" s="1558" t="s">
        <v>1647</v>
      </c>
    </row>
    <row r="117" spans="1:7" ht="18.75">
      <c r="A117" s="1561" t="s">
        <v>4009</v>
      </c>
      <c r="B117" s="1562" t="s">
        <v>3887</v>
      </c>
      <c r="C117" s="1562" t="s">
        <v>3888</v>
      </c>
      <c r="D117" s="1562" t="s">
        <v>3888</v>
      </c>
      <c r="E117" s="1559"/>
      <c r="F117" s="1559"/>
      <c r="G117" s="1559"/>
    </row>
    <row r="118" spans="1:7" ht="18.75">
      <c r="A118" s="1561" t="s">
        <v>4010</v>
      </c>
      <c r="B118" s="1562" t="s">
        <v>3887</v>
      </c>
      <c r="C118" s="1562" t="s">
        <v>3888</v>
      </c>
      <c r="D118" s="1562" t="s">
        <v>3888</v>
      </c>
      <c r="E118" s="1559"/>
      <c r="F118" s="1559"/>
      <c r="G118" s="1559"/>
    </row>
    <row r="119" spans="1:7" ht="18.75">
      <c r="A119" s="1561" t="s">
        <v>4011</v>
      </c>
      <c r="B119" s="1562" t="s">
        <v>3887</v>
      </c>
      <c r="C119" s="1562" t="s">
        <v>3888</v>
      </c>
      <c r="D119" s="1562" t="s">
        <v>3888</v>
      </c>
      <c r="E119" s="1559"/>
      <c r="F119" s="1559"/>
      <c r="G119" s="1559"/>
    </row>
    <row r="120" spans="1:7" ht="33.75">
      <c r="A120" s="1560" t="s">
        <v>4012</v>
      </c>
      <c r="B120" s="1558" t="s">
        <v>3887</v>
      </c>
      <c r="C120" s="1558" t="s">
        <v>3888</v>
      </c>
      <c r="D120" s="1558" t="s">
        <v>3888</v>
      </c>
      <c r="E120" s="1559"/>
      <c r="F120" s="1559"/>
      <c r="G120" s="1558" t="s">
        <v>1647</v>
      </c>
    </row>
    <row r="121" spans="1:7" ht="18.75">
      <c r="A121" s="1561" t="s">
        <v>4013</v>
      </c>
      <c r="B121" s="1562" t="s">
        <v>3887</v>
      </c>
      <c r="C121" s="1562" t="s">
        <v>3888</v>
      </c>
      <c r="D121" s="1562" t="s">
        <v>3888</v>
      </c>
      <c r="E121" s="1559"/>
      <c r="F121" s="1559"/>
      <c r="G121" s="1559"/>
    </row>
    <row r="122" spans="1:7" ht="18.75">
      <c r="A122" s="1561" t="s">
        <v>4014</v>
      </c>
      <c r="B122" s="1562" t="s">
        <v>3887</v>
      </c>
      <c r="C122" s="1562" t="s">
        <v>3888</v>
      </c>
      <c r="D122" s="1562" t="s">
        <v>3888</v>
      </c>
      <c r="E122" s="1559"/>
      <c r="F122" s="1559"/>
      <c r="G122" s="1559"/>
    </row>
    <row r="123" spans="1:7" ht="18.75">
      <c r="A123" s="1561" t="s">
        <v>4015</v>
      </c>
      <c r="B123" s="1562" t="s">
        <v>3887</v>
      </c>
      <c r="C123" s="1562" t="s">
        <v>3888</v>
      </c>
      <c r="D123" s="1562" t="s">
        <v>3888</v>
      </c>
      <c r="E123" s="1559"/>
      <c r="F123" s="1559"/>
      <c r="G123" s="1559"/>
    </row>
    <row r="124" spans="1:7" ht="37.5">
      <c r="A124" s="1561" t="s">
        <v>4016</v>
      </c>
      <c r="B124" s="1562" t="s">
        <v>3887</v>
      </c>
      <c r="C124" s="1562" t="s">
        <v>3888</v>
      </c>
      <c r="D124" s="1562" t="s">
        <v>3888</v>
      </c>
      <c r="E124" s="1559"/>
      <c r="F124" s="1559"/>
      <c r="G124" s="1559"/>
    </row>
    <row r="125" spans="1:7" ht="33.75">
      <c r="A125" s="1560" t="s">
        <v>4017</v>
      </c>
      <c r="B125" s="1558" t="s">
        <v>3887</v>
      </c>
      <c r="C125" s="1558" t="s">
        <v>3888</v>
      </c>
      <c r="D125" s="1558" t="s">
        <v>3888</v>
      </c>
      <c r="E125" s="1559"/>
      <c r="F125" s="1559"/>
      <c r="G125" s="1558" t="s">
        <v>1647</v>
      </c>
    </row>
    <row r="126" spans="1:7" ht="18.75">
      <c r="A126" s="1561" t="s">
        <v>4018</v>
      </c>
      <c r="B126" s="1562" t="s">
        <v>3887</v>
      </c>
      <c r="C126" s="1562" t="s">
        <v>3888</v>
      </c>
      <c r="D126" s="1562" t="s">
        <v>3888</v>
      </c>
      <c r="E126" s="1559"/>
      <c r="F126" s="1559"/>
      <c r="G126" s="1559"/>
    </row>
    <row r="127" spans="1:7" ht="33.75">
      <c r="A127" s="1560" t="s">
        <v>4019</v>
      </c>
      <c r="B127" s="1558" t="s">
        <v>3887</v>
      </c>
      <c r="C127" s="1558" t="s">
        <v>3888</v>
      </c>
      <c r="D127" s="1558" t="s">
        <v>3888</v>
      </c>
      <c r="E127" s="1559"/>
      <c r="F127" s="1559"/>
      <c r="G127" s="1558" t="s">
        <v>1647</v>
      </c>
    </row>
    <row r="128" spans="1:7" ht="37.5">
      <c r="A128" s="1561" t="s">
        <v>4020</v>
      </c>
      <c r="B128" s="1562" t="s">
        <v>3887</v>
      </c>
      <c r="C128" s="1562" t="s">
        <v>3888</v>
      </c>
      <c r="D128" s="1562" t="s">
        <v>3888</v>
      </c>
      <c r="E128" s="1559"/>
      <c r="F128" s="1559"/>
      <c r="G128" s="1559"/>
    </row>
    <row r="129" spans="1:7" ht="33.75">
      <c r="A129" s="1560" t="s">
        <v>4021</v>
      </c>
      <c r="B129" s="1558" t="s">
        <v>3887</v>
      </c>
      <c r="C129" s="1558" t="s">
        <v>3888</v>
      </c>
      <c r="D129" s="1558" t="s">
        <v>3888</v>
      </c>
      <c r="E129" s="1559"/>
      <c r="F129" s="1559"/>
      <c r="G129" s="1558" t="s">
        <v>1683</v>
      </c>
    </row>
    <row r="130" spans="1:7" ht="37.5">
      <c r="A130" s="1561" t="s">
        <v>4022</v>
      </c>
      <c r="B130" s="1562" t="s">
        <v>3887</v>
      </c>
      <c r="C130" s="1562" t="s">
        <v>3888</v>
      </c>
      <c r="D130" s="1562" t="s">
        <v>3888</v>
      </c>
      <c r="E130" s="1559"/>
      <c r="F130" s="1559"/>
      <c r="G130" s="1559"/>
    </row>
    <row r="131" spans="1:7" ht="37.5">
      <c r="A131" s="1561" t="s">
        <v>4023</v>
      </c>
      <c r="B131" s="1562" t="s">
        <v>3887</v>
      </c>
      <c r="C131" s="1562" t="s">
        <v>3888</v>
      </c>
      <c r="D131" s="1562" t="s">
        <v>3888</v>
      </c>
      <c r="E131" s="1559"/>
      <c r="F131" s="1559"/>
      <c r="G131" s="1559"/>
    </row>
    <row r="132" spans="1:7" ht="37.5">
      <c r="A132" s="1561" t="s">
        <v>4024</v>
      </c>
      <c r="B132" s="1562" t="s">
        <v>3887</v>
      </c>
      <c r="C132" s="1562" t="s">
        <v>3888</v>
      </c>
      <c r="D132" s="1562" t="s">
        <v>3888</v>
      </c>
      <c r="E132" s="1559"/>
      <c r="F132" s="1559"/>
      <c r="G132" s="1562" t="s">
        <v>1683</v>
      </c>
    </row>
    <row r="133" spans="1:7" ht="37.5">
      <c r="A133" s="1561" t="s">
        <v>4025</v>
      </c>
      <c r="B133" s="1562" t="s">
        <v>3887</v>
      </c>
      <c r="C133" s="1562" t="s">
        <v>3888</v>
      </c>
      <c r="D133" s="1562" t="s">
        <v>3888</v>
      </c>
      <c r="E133" s="1559"/>
      <c r="F133" s="1559"/>
      <c r="G133" s="1559"/>
    </row>
    <row r="134" spans="1:7" ht="18">
      <c r="A134" s="1560" t="s">
        <v>4026</v>
      </c>
      <c r="B134" s="1558" t="s">
        <v>3887</v>
      </c>
      <c r="C134" s="1558" t="s">
        <v>3888</v>
      </c>
      <c r="D134" s="1558" t="s">
        <v>3888</v>
      </c>
      <c r="E134" s="1559"/>
      <c r="F134" s="1559"/>
      <c r="G134" s="1559"/>
    </row>
    <row r="135" spans="1:7" ht="36">
      <c r="A135" s="1560" t="s">
        <v>4027</v>
      </c>
      <c r="B135" s="1558" t="s">
        <v>3887</v>
      </c>
      <c r="C135" s="1558" t="s">
        <v>3888</v>
      </c>
      <c r="D135" s="1558" t="s">
        <v>3888</v>
      </c>
      <c r="E135" s="1559"/>
      <c r="F135" s="1559"/>
      <c r="G135" s="1559"/>
    </row>
    <row r="136" spans="1:7" ht="18.75">
      <c r="A136" s="1561" t="s">
        <v>4028</v>
      </c>
      <c r="B136" s="1562" t="s">
        <v>3887</v>
      </c>
      <c r="C136" s="1562" t="s">
        <v>3888</v>
      </c>
      <c r="D136" s="1562" t="s">
        <v>3888</v>
      </c>
      <c r="E136" s="1559"/>
      <c r="F136" s="1559"/>
      <c r="G136" s="1559"/>
    </row>
    <row r="137" spans="1:7" ht="18.75">
      <c r="A137" s="1561" t="s">
        <v>4029</v>
      </c>
      <c r="B137" s="1562" t="s">
        <v>3887</v>
      </c>
      <c r="C137" s="1562" t="s">
        <v>3888</v>
      </c>
      <c r="D137" s="1562" t="s">
        <v>3888</v>
      </c>
      <c r="E137" s="1559"/>
      <c r="F137" s="1559"/>
      <c r="G137" s="1559"/>
    </row>
    <row r="138" spans="1:7" ht="18.75">
      <c r="A138" s="1561" t="s">
        <v>4030</v>
      </c>
      <c r="B138" s="1562" t="s">
        <v>3887</v>
      </c>
      <c r="C138" s="1562" t="s">
        <v>3888</v>
      </c>
      <c r="D138" s="1562" t="s">
        <v>3888</v>
      </c>
      <c r="E138" s="1559"/>
      <c r="F138" s="1559"/>
      <c r="G138" s="1559"/>
    </row>
    <row r="139" spans="1:7" ht="36">
      <c r="A139" s="1560" t="s">
        <v>4031</v>
      </c>
      <c r="B139" s="1558" t="s">
        <v>3887</v>
      </c>
      <c r="C139" s="1558" t="s">
        <v>3888</v>
      </c>
      <c r="D139" s="1558" t="s">
        <v>3888</v>
      </c>
      <c r="E139" s="1559"/>
      <c r="F139" s="1559"/>
      <c r="G139" s="1559"/>
    </row>
    <row r="140" spans="1:7" ht="18.75">
      <c r="A140" s="1561" t="s">
        <v>4032</v>
      </c>
      <c r="B140" s="1562" t="s">
        <v>3887</v>
      </c>
      <c r="C140" s="1562" t="s">
        <v>3888</v>
      </c>
      <c r="D140" s="1562" t="s">
        <v>3888</v>
      </c>
      <c r="E140" s="1559"/>
      <c r="F140" s="1559"/>
      <c r="G140" s="1559"/>
    </row>
    <row r="141" spans="1:7" ht="18.75">
      <c r="A141" s="1561" t="s">
        <v>4033</v>
      </c>
      <c r="B141" s="1562" t="s">
        <v>3887</v>
      </c>
      <c r="C141" s="1562" t="s">
        <v>3888</v>
      </c>
      <c r="D141" s="1562" t="s">
        <v>3888</v>
      </c>
      <c r="E141" s="1559"/>
      <c r="F141" s="1559"/>
      <c r="G141" s="1559"/>
    </row>
    <row r="142" spans="1:7" ht="18.75">
      <c r="A142" s="1561" t="s">
        <v>4034</v>
      </c>
      <c r="B142" s="1562" t="s">
        <v>3887</v>
      </c>
      <c r="C142" s="1562" t="s">
        <v>3888</v>
      </c>
      <c r="D142" s="1562" t="s">
        <v>3888</v>
      </c>
      <c r="E142" s="1559"/>
      <c r="F142" s="1559"/>
      <c r="G142" s="1559"/>
    </row>
    <row r="143" spans="1:7" ht="36">
      <c r="A143" s="1560" t="s">
        <v>4035</v>
      </c>
      <c r="B143" s="1558" t="s">
        <v>3887</v>
      </c>
      <c r="C143" s="1558" t="s">
        <v>3888</v>
      </c>
      <c r="D143" s="1558" t="s">
        <v>3888</v>
      </c>
      <c r="E143" s="1559"/>
      <c r="F143" s="1559"/>
      <c r="G143" s="1559"/>
    </row>
    <row r="144" spans="1:7" ht="18.75">
      <c r="A144" s="1561" t="s">
        <v>4036</v>
      </c>
      <c r="B144" s="1562" t="s">
        <v>3887</v>
      </c>
      <c r="C144" s="1562" t="s">
        <v>3888</v>
      </c>
      <c r="D144" s="1562" t="s">
        <v>3888</v>
      </c>
      <c r="E144" s="1559"/>
      <c r="F144" s="1559"/>
      <c r="G144" s="1559"/>
    </row>
    <row r="145" spans="1:7" ht="18.75">
      <c r="A145" s="1561" t="s">
        <v>4037</v>
      </c>
      <c r="B145" s="1562" t="s">
        <v>3887</v>
      </c>
      <c r="C145" s="1562" t="s">
        <v>3888</v>
      </c>
      <c r="D145" s="1562" t="s">
        <v>3888</v>
      </c>
      <c r="E145" s="1559"/>
      <c r="F145" s="1559"/>
      <c r="G145" s="1559"/>
    </row>
    <row r="146" spans="1:7" ht="18.75">
      <c r="A146" s="1561" t="s">
        <v>4038</v>
      </c>
      <c r="B146" s="1562" t="s">
        <v>3887</v>
      </c>
      <c r="C146" s="1562" t="s">
        <v>3888</v>
      </c>
      <c r="D146" s="1562" t="s">
        <v>3888</v>
      </c>
      <c r="E146" s="1559"/>
      <c r="F146" s="1559"/>
      <c r="G146" s="1559"/>
    </row>
    <row r="147" spans="1:7" ht="18">
      <c r="A147" s="1560" t="s">
        <v>4039</v>
      </c>
      <c r="B147" s="1558" t="s">
        <v>3887</v>
      </c>
      <c r="C147" s="1558" t="s">
        <v>3888</v>
      </c>
      <c r="D147" s="1558" t="s">
        <v>3888</v>
      </c>
      <c r="E147" s="1559"/>
      <c r="F147" s="1559"/>
      <c r="G147" s="1559"/>
    </row>
    <row r="148" spans="1:7" ht="18.75">
      <c r="A148" s="1561" t="s">
        <v>4040</v>
      </c>
      <c r="B148" s="1562" t="s">
        <v>3887</v>
      </c>
      <c r="C148" s="1562" t="s">
        <v>3888</v>
      </c>
      <c r="D148" s="1562" t="s">
        <v>3888</v>
      </c>
      <c r="E148" s="1559"/>
      <c r="F148" s="1559"/>
      <c r="G148" s="1559"/>
    </row>
    <row r="149" spans="1:7" ht="18.75">
      <c r="A149" s="1561" t="s">
        <v>4041</v>
      </c>
      <c r="B149" s="1562" t="s">
        <v>3887</v>
      </c>
      <c r="C149" s="1562" t="s">
        <v>3888</v>
      </c>
      <c r="D149" s="1562" t="s">
        <v>3888</v>
      </c>
      <c r="E149" s="1559"/>
      <c r="F149" s="1559"/>
      <c r="G149" s="1559"/>
    </row>
    <row r="150" spans="1:7" ht="18.75">
      <c r="A150" s="1561" t="s">
        <v>4042</v>
      </c>
      <c r="B150" s="1562" t="s">
        <v>3887</v>
      </c>
      <c r="C150" s="1562" t="s">
        <v>3888</v>
      </c>
      <c r="D150" s="1562" t="s">
        <v>3888</v>
      </c>
      <c r="E150" s="1559"/>
      <c r="F150" s="1559"/>
      <c r="G150" s="1559"/>
    </row>
    <row r="151" spans="1:7" ht="18.75">
      <c r="A151" s="1561" t="s">
        <v>4043</v>
      </c>
      <c r="B151" s="1562" t="s">
        <v>3887</v>
      </c>
      <c r="C151" s="1562" t="s">
        <v>3888</v>
      </c>
      <c r="D151" s="1562" t="s">
        <v>3888</v>
      </c>
      <c r="E151" s="1559"/>
      <c r="F151" s="1559"/>
      <c r="G151" s="1559"/>
    </row>
    <row r="152" spans="1:7" ht="18.75">
      <c r="A152" s="1561" t="s">
        <v>4044</v>
      </c>
      <c r="B152" s="1562" t="s">
        <v>3887</v>
      </c>
      <c r="C152" s="1562" t="s">
        <v>3888</v>
      </c>
      <c r="D152" s="1562" t="s">
        <v>3888</v>
      </c>
      <c r="E152" s="1559"/>
      <c r="F152" s="1559"/>
      <c r="G152" s="1559"/>
    </row>
    <row r="153" spans="1:7" ht="18.75">
      <c r="A153" s="1561" t="s">
        <v>4045</v>
      </c>
      <c r="B153" s="1562" t="s">
        <v>3887</v>
      </c>
      <c r="C153" s="1562" t="s">
        <v>3888</v>
      </c>
      <c r="D153" s="1562" t="s">
        <v>3888</v>
      </c>
      <c r="E153" s="1559"/>
      <c r="F153" s="1559"/>
      <c r="G153" s="1559"/>
    </row>
    <row r="154" spans="1:7" ht="33.75">
      <c r="A154" s="1557" t="s">
        <v>4046</v>
      </c>
      <c r="B154" s="1558" t="s">
        <v>3887</v>
      </c>
      <c r="C154" s="1558" t="s">
        <v>3888</v>
      </c>
      <c r="D154" s="1558" t="s">
        <v>3888</v>
      </c>
      <c r="E154" s="1559"/>
      <c r="F154" s="1559"/>
      <c r="G154" s="1558" t="s">
        <v>2683</v>
      </c>
    </row>
    <row r="155" spans="1:7" ht="18.75">
      <c r="A155" s="1561" t="s">
        <v>4047</v>
      </c>
      <c r="B155" s="1562" t="s">
        <v>3887</v>
      </c>
      <c r="C155" s="1562" t="s">
        <v>3888</v>
      </c>
      <c r="D155" s="1562" t="s">
        <v>3888</v>
      </c>
      <c r="E155" s="1559"/>
      <c r="F155" s="1559"/>
      <c r="G155" s="1559"/>
    </row>
    <row r="156" spans="1:7" ht="18.75">
      <c r="A156" s="1561" t="s">
        <v>4048</v>
      </c>
      <c r="B156" s="1562" t="s">
        <v>3887</v>
      </c>
      <c r="C156" s="1562" t="s">
        <v>3888</v>
      </c>
      <c r="D156" s="1562" t="s">
        <v>3888</v>
      </c>
      <c r="E156" s="1559"/>
      <c r="F156" s="1559"/>
      <c r="G156" s="1562" t="s">
        <v>987</v>
      </c>
    </row>
    <row r="157" spans="1:7" ht="18">
      <c r="A157" s="1560" t="s">
        <v>4049</v>
      </c>
      <c r="B157" s="1558" t="s">
        <v>3887</v>
      </c>
      <c r="C157" s="1558" t="s">
        <v>3888</v>
      </c>
      <c r="D157" s="1558" t="s">
        <v>3888</v>
      </c>
      <c r="E157" s="1559"/>
      <c r="F157" s="1559"/>
      <c r="G157" s="1559"/>
    </row>
    <row r="158" spans="1:7" ht="18.75">
      <c r="A158" s="1561" t="s">
        <v>4050</v>
      </c>
      <c r="B158" s="1562" t="s">
        <v>3887</v>
      </c>
      <c r="C158" s="1562" t="s">
        <v>3888</v>
      </c>
      <c r="D158" s="1562" t="s">
        <v>3888</v>
      </c>
      <c r="E158" s="1559"/>
      <c r="F158" s="1559"/>
      <c r="G158" s="1562" t="s">
        <v>424</v>
      </c>
    </row>
    <row r="159" spans="1:7" ht="18.75">
      <c r="A159" s="1561" t="s">
        <v>4051</v>
      </c>
      <c r="B159" s="1562" t="s">
        <v>3887</v>
      </c>
      <c r="C159" s="1562" t="s">
        <v>3888</v>
      </c>
      <c r="D159" s="1562" t="s">
        <v>3888</v>
      </c>
      <c r="E159" s="1559"/>
      <c r="F159" s="1559"/>
      <c r="G159" s="1562" t="s">
        <v>425</v>
      </c>
    </row>
    <row r="160" spans="1:7" ht="18">
      <c r="A160" s="1560" t="s">
        <v>4052</v>
      </c>
      <c r="B160" s="1558" t="s">
        <v>3887</v>
      </c>
      <c r="C160" s="1558" t="s">
        <v>3888</v>
      </c>
      <c r="D160" s="1558" t="s">
        <v>3888</v>
      </c>
      <c r="E160" s="1559"/>
      <c r="F160" s="1559"/>
      <c r="G160" s="1558" t="s">
        <v>425</v>
      </c>
    </row>
    <row r="161" spans="1:7" ht="18.75">
      <c r="A161" s="1561" t="s">
        <v>4053</v>
      </c>
      <c r="B161" s="1562" t="s">
        <v>3887</v>
      </c>
      <c r="C161" s="1562" t="s">
        <v>3888</v>
      </c>
      <c r="D161" s="1562" t="s">
        <v>3888</v>
      </c>
      <c r="E161" s="1559"/>
      <c r="F161" s="1559"/>
      <c r="G161" s="1562" t="s">
        <v>426</v>
      </c>
    </row>
    <row r="162" spans="1:7" ht="18.75">
      <c r="A162" s="1561" t="s">
        <v>4054</v>
      </c>
      <c r="B162" s="1562" t="s">
        <v>3887</v>
      </c>
      <c r="C162" s="1562" t="s">
        <v>3888</v>
      </c>
      <c r="D162" s="1562" t="s">
        <v>3888</v>
      </c>
      <c r="E162" s="1559"/>
      <c r="F162" s="1559"/>
      <c r="G162" s="1559"/>
    </row>
    <row r="163" spans="1:7" ht="18.75">
      <c r="A163" s="1561" t="s">
        <v>4055</v>
      </c>
      <c r="B163" s="1562" t="s">
        <v>3887</v>
      </c>
      <c r="C163" s="1562" t="s">
        <v>3888</v>
      </c>
      <c r="D163" s="1562" t="s">
        <v>3888</v>
      </c>
      <c r="E163" s="1559"/>
      <c r="F163" s="1559"/>
      <c r="G163" s="1559"/>
    </row>
    <row r="164" spans="1:7" ht="18.75">
      <c r="A164" s="1561" t="s">
        <v>4056</v>
      </c>
      <c r="B164" s="1562" t="s">
        <v>3887</v>
      </c>
      <c r="C164" s="1562" t="s">
        <v>3888</v>
      </c>
      <c r="D164" s="1562" t="s">
        <v>3888</v>
      </c>
      <c r="E164" s="1559"/>
      <c r="F164" s="1559"/>
      <c r="G164" s="1559"/>
    </row>
    <row r="165" spans="1:7" ht="18.75">
      <c r="A165" s="1561" t="s">
        <v>4057</v>
      </c>
      <c r="B165" s="1562" t="s">
        <v>3887</v>
      </c>
      <c r="C165" s="1562" t="s">
        <v>3888</v>
      </c>
      <c r="D165" s="1562" t="s">
        <v>3888</v>
      </c>
      <c r="E165" s="1559"/>
      <c r="F165" s="1559"/>
      <c r="G165" s="1562" t="s">
        <v>1224</v>
      </c>
    </row>
    <row r="166" spans="1:7" ht="18.75">
      <c r="A166" s="1561" t="s">
        <v>4058</v>
      </c>
      <c r="B166" s="1562" t="s">
        <v>3887</v>
      </c>
      <c r="C166" s="1562" t="s">
        <v>3888</v>
      </c>
      <c r="D166" s="1562" t="s">
        <v>3888</v>
      </c>
      <c r="E166" s="1559"/>
      <c r="F166" s="1559"/>
      <c r="G166" s="1562" t="s">
        <v>1226</v>
      </c>
    </row>
    <row r="167" spans="1:7" ht="37.5">
      <c r="A167" s="1561" t="s">
        <v>4059</v>
      </c>
      <c r="B167" s="1562" t="s">
        <v>3887</v>
      </c>
      <c r="C167" s="1562" t="s">
        <v>3888</v>
      </c>
      <c r="D167" s="1562" t="s">
        <v>3888</v>
      </c>
      <c r="E167" s="1559"/>
      <c r="F167" s="1559"/>
      <c r="G167" s="1562" t="s">
        <v>975</v>
      </c>
    </row>
    <row r="168" spans="1:7" ht="18.75">
      <c r="A168" s="1561" t="s">
        <v>4060</v>
      </c>
      <c r="B168" s="1562" t="s">
        <v>3887</v>
      </c>
      <c r="C168" s="1562" t="s">
        <v>3888</v>
      </c>
      <c r="D168" s="1562" t="s">
        <v>3888</v>
      </c>
      <c r="E168" s="1559"/>
      <c r="F168" s="1559"/>
      <c r="G168" s="1562" t="s">
        <v>994</v>
      </c>
    </row>
    <row r="169" spans="1:7" ht="36">
      <c r="A169" s="1557" t="s">
        <v>4061</v>
      </c>
      <c r="B169" s="1558" t="s">
        <v>3887</v>
      </c>
      <c r="C169" s="1558" t="s">
        <v>3888</v>
      </c>
      <c r="D169" s="1558" t="s">
        <v>3888</v>
      </c>
      <c r="E169" s="1559"/>
      <c r="F169" s="1559"/>
      <c r="G169" s="1559"/>
    </row>
    <row r="170" spans="1:7" ht="18">
      <c r="A170" s="1560" t="s">
        <v>4062</v>
      </c>
      <c r="B170" s="1558" t="s">
        <v>3887</v>
      </c>
      <c r="C170" s="1558" t="s">
        <v>3888</v>
      </c>
      <c r="D170" s="1558" t="s">
        <v>3888</v>
      </c>
      <c r="E170" s="1559"/>
      <c r="F170" s="1559"/>
      <c r="G170" s="1559"/>
    </row>
    <row r="171" spans="1:7" ht="37.5">
      <c r="A171" s="1561" t="s">
        <v>4063</v>
      </c>
      <c r="B171" s="1562" t="s">
        <v>3887</v>
      </c>
      <c r="C171" s="1562" t="s">
        <v>3888</v>
      </c>
      <c r="D171" s="1562" t="s">
        <v>3888</v>
      </c>
      <c r="E171" s="1559"/>
      <c r="F171" s="1559"/>
      <c r="G171" s="1565">
        <v>20746</v>
      </c>
    </row>
    <row r="172" spans="1:7" ht="56.25">
      <c r="A172" s="1561" t="s">
        <v>4064</v>
      </c>
      <c r="B172" s="1562" t="s">
        <v>3887</v>
      </c>
      <c r="C172" s="1562" t="s">
        <v>3888</v>
      </c>
      <c r="D172" s="1562" t="s">
        <v>3888</v>
      </c>
      <c r="E172" s="1559"/>
      <c r="F172" s="1559"/>
      <c r="G172" s="1562" t="s">
        <v>949</v>
      </c>
    </row>
    <row r="173" spans="1:7" ht="37.5">
      <c r="A173" s="1561" t="s">
        <v>4065</v>
      </c>
      <c r="B173" s="1562" t="s">
        <v>3887</v>
      </c>
      <c r="C173" s="1562" t="s">
        <v>3888</v>
      </c>
      <c r="D173" s="1562" t="s">
        <v>3888</v>
      </c>
      <c r="E173" s="1559"/>
      <c r="F173" s="1559"/>
      <c r="G173" s="1563">
        <v>20790</v>
      </c>
    </row>
    <row r="174" spans="1:7" ht="36">
      <c r="A174" s="1560" t="s">
        <v>4066</v>
      </c>
      <c r="B174" s="1558" t="s">
        <v>3887</v>
      </c>
      <c r="C174" s="1558" t="s">
        <v>3888</v>
      </c>
      <c r="D174" s="1558" t="s">
        <v>3888</v>
      </c>
      <c r="E174" s="1559"/>
      <c r="F174" s="1559"/>
      <c r="G174" s="1559"/>
    </row>
    <row r="175" spans="1:7" ht="56.25">
      <c r="A175" s="1561" t="s">
        <v>4067</v>
      </c>
      <c r="B175" s="1562" t="s">
        <v>3887</v>
      </c>
      <c r="C175" s="1562" t="s">
        <v>3888</v>
      </c>
      <c r="D175" s="1562" t="s">
        <v>3888</v>
      </c>
      <c r="E175" s="1559"/>
      <c r="F175" s="1559"/>
      <c r="G175" s="1563">
        <v>20852</v>
      </c>
    </row>
    <row r="176" spans="1:7" ht="37.5">
      <c r="A176" s="1561" t="s">
        <v>4068</v>
      </c>
      <c r="B176" s="1562" t="s">
        <v>3887</v>
      </c>
      <c r="C176" s="1562" t="s">
        <v>3888</v>
      </c>
      <c r="D176" s="1562" t="s">
        <v>3888</v>
      </c>
      <c r="E176" s="1559"/>
      <c r="F176" s="1559"/>
      <c r="G176" s="1563">
        <v>20790</v>
      </c>
    </row>
    <row r="177" spans="1:7" ht="56.25">
      <c r="A177" s="1561" t="s">
        <v>4069</v>
      </c>
      <c r="B177" s="1562" t="s">
        <v>3887</v>
      </c>
      <c r="C177" s="1562" t="s">
        <v>3888</v>
      </c>
      <c r="D177" s="1562" t="s">
        <v>3888</v>
      </c>
      <c r="E177" s="1559"/>
      <c r="F177" s="1559"/>
      <c r="G177" s="1563">
        <v>20852</v>
      </c>
    </row>
    <row r="178" spans="1:7" ht="37.5">
      <c r="A178" s="1561" t="s">
        <v>4070</v>
      </c>
      <c r="B178" s="1562" t="s">
        <v>3887</v>
      </c>
      <c r="C178" s="1562" t="s">
        <v>3888</v>
      </c>
      <c r="D178" s="1562" t="s">
        <v>3888</v>
      </c>
      <c r="E178" s="1559"/>
      <c r="F178" s="1559"/>
      <c r="G178" s="1559"/>
    </row>
    <row r="179" spans="1:7" ht="37.5">
      <c r="A179" s="1561" t="s">
        <v>4071</v>
      </c>
      <c r="B179" s="1562" t="s">
        <v>3887</v>
      </c>
      <c r="C179" s="1562" t="s">
        <v>3888</v>
      </c>
      <c r="D179" s="1562" t="s">
        <v>3888</v>
      </c>
      <c r="E179" s="1559"/>
      <c r="F179" s="1559"/>
      <c r="G179" s="1559"/>
    </row>
    <row r="180" spans="1:7" ht="18.75">
      <c r="A180" s="1561" t="s">
        <v>4072</v>
      </c>
      <c r="B180" s="1562" t="s">
        <v>3887</v>
      </c>
      <c r="C180" s="1562" t="s">
        <v>3888</v>
      </c>
      <c r="D180" s="1562" t="s">
        <v>3888</v>
      </c>
      <c r="E180" s="1559"/>
      <c r="F180" s="1559"/>
      <c r="G180" s="1559"/>
    </row>
    <row r="181" spans="1:7" ht="37.5">
      <c r="A181" s="1561" t="s">
        <v>4073</v>
      </c>
      <c r="B181" s="1562" t="s">
        <v>3887</v>
      </c>
      <c r="C181" s="1562" t="s">
        <v>3888</v>
      </c>
      <c r="D181" s="1562" t="s">
        <v>3888</v>
      </c>
      <c r="E181" s="1559"/>
      <c r="F181" s="1559"/>
      <c r="G181" s="1559"/>
    </row>
    <row r="182" spans="1:7" ht="54">
      <c r="A182" s="1560" t="s">
        <v>4074</v>
      </c>
      <c r="B182" s="1558" t="s">
        <v>3887</v>
      </c>
      <c r="C182" s="1558" t="s">
        <v>3888</v>
      </c>
      <c r="D182" s="1558" t="s">
        <v>3888</v>
      </c>
      <c r="E182" s="1559"/>
      <c r="F182" s="1559"/>
      <c r="G182" s="1559"/>
    </row>
    <row r="183" spans="1:7" ht="37.5">
      <c r="A183" s="1561" t="s">
        <v>4075</v>
      </c>
      <c r="B183" s="1562" t="s">
        <v>3887</v>
      </c>
      <c r="C183" s="1562" t="s">
        <v>3888</v>
      </c>
      <c r="D183" s="1562" t="s">
        <v>3888</v>
      </c>
      <c r="E183" s="1559"/>
      <c r="F183" s="1559"/>
      <c r="G183" s="1559"/>
    </row>
    <row r="184" spans="1:7" ht="37.5">
      <c r="A184" s="1561" t="s">
        <v>4076</v>
      </c>
      <c r="B184" s="1562" t="s">
        <v>3887</v>
      </c>
      <c r="C184" s="1562" t="s">
        <v>3888</v>
      </c>
      <c r="D184" s="1562" t="s">
        <v>3888</v>
      </c>
      <c r="E184" s="1559"/>
      <c r="F184" s="1559"/>
      <c r="G184" s="1559"/>
    </row>
    <row r="185" spans="1:7" ht="18">
      <c r="A185" s="1560" t="s">
        <v>4077</v>
      </c>
      <c r="B185" s="1558" t="s">
        <v>3887</v>
      </c>
      <c r="C185" s="1558" t="s">
        <v>3888</v>
      </c>
      <c r="D185" s="1558" t="s">
        <v>3888</v>
      </c>
      <c r="E185" s="1559"/>
      <c r="F185" s="1559"/>
      <c r="G185" s="1559"/>
    </row>
    <row r="186" spans="1:7" ht="18.75">
      <c r="A186" s="1561" t="s">
        <v>4078</v>
      </c>
      <c r="B186" s="1562" t="s">
        <v>3887</v>
      </c>
      <c r="C186" s="1562" t="s">
        <v>3888</v>
      </c>
      <c r="D186" s="1562" t="s">
        <v>3888</v>
      </c>
      <c r="E186" s="1559"/>
      <c r="F186" s="1559"/>
      <c r="G186" s="1562" t="s">
        <v>2362</v>
      </c>
    </row>
    <row r="187" spans="1:7" ht="18.75">
      <c r="A187" s="1561" t="s">
        <v>4079</v>
      </c>
      <c r="B187" s="1562" t="s">
        <v>3887</v>
      </c>
      <c r="C187" s="1562" t="s">
        <v>3888</v>
      </c>
      <c r="D187" s="1562" t="s">
        <v>3888</v>
      </c>
      <c r="E187" s="1559"/>
      <c r="F187" s="1559"/>
      <c r="G187" s="1559"/>
    </row>
    <row r="188" spans="1:7" ht="37.5">
      <c r="A188" s="1561" t="s">
        <v>4080</v>
      </c>
      <c r="B188" s="1562" t="s">
        <v>3887</v>
      </c>
      <c r="C188" s="1562" t="s">
        <v>3888</v>
      </c>
      <c r="D188" s="1562" t="s">
        <v>3888</v>
      </c>
      <c r="E188" s="1559"/>
      <c r="F188" s="1559"/>
      <c r="G188" s="1559"/>
    </row>
    <row r="189" spans="1:7" ht="36">
      <c r="A189" s="1560" t="s">
        <v>4081</v>
      </c>
      <c r="B189" s="1558" t="s">
        <v>3887</v>
      </c>
      <c r="C189" s="1558" t="s">
        <v>3888</v>
      </c>
      <c r="D189" s="1558" t="s">
        <v>3888</v>
      </c>
      <c r="E189" s="1559"/>
      <c r="F189" s="1559"/>
      <c r="G189" s="1559"/>
    </row>
    <row r="190" spans="1:7" ht="37.5">
      <c r="A190" s="1561" t="s">
        <v>4082</v>
      </c>
      <c r="B190" s="1562" t="s">
        <v>3887</v>
      </c>
      <c r="C190" s="1562" t="s">
        <v>3888</v>
      </c>
      <c r="D190" s="1562" t="s">
        <v>3888</v>
      </c>
      <c r="E190" s="1559"/>
      <c r="F190" s="1559"/>
      <c r="G190" s="1562" t="s">
        <v>21</v>
      </c>
    </row>
    <row r="191" spans="1:7" ht="37.5">
      <c r="A191" s="1561" t="s">
        <v>4083</v>
      </c>
      <c r="B191" s="1562" t="s">
        <v>3887</v>
      </c>
      <c r="C191" s="1562" t="s">
        <v>3888</v>
      </c>
      <c r="D191" s="1562" t="s">
        <v>3888</v>
      </c>
      <c r="E191" s="1559"/>
      <c r="F191" s="1559"/>
      <c r="G191" s="1559"/>
    </row>
    <row r="192" spans="1:7" ht="37.5">
      <c r="A192" s="1561" t="s">
        <v>4084</v>
      </c>
      <c r="B192" s="1562" t="s">
        <v>3887</v>
      </c>
      <c r="C192" s="1562" t="s">
        <v>3888</v>
      </c>
      <c r="D192" s="1562" t="s">
        <v>3888</v>
      </c>
      <c r="E192" s="1559"/>
      <c r="F192" s="1559"/>
      <c r="G192" s="1559"/>
    </row>
    <row r="193" spans="1:7" ht="18.75">
      <c r="A193" s="1561" t="s">
        <v>4085</v>
      </c>
      <c r="B193" s="1562" t="s">
        <v>3887</v>
      </c>
      <c r="C193" s="1562" t="s">
        <v>3888</v>
      </c>
      <c r="D193" s="1562" t="s">
        <v>3888</v>
      </c>
      <c r="E193" s="1559"/>
      <c r="F193" s="1559"/>
      <c r="G193" s="1559"/>
    </row>
    <row r="194" spans="1:7" ht="18.75">
      <c r="A194" s="1561" t="s">
        <v>4086</v>
      </c>
      <c r="B194" s="1562" t="s">
        <v>3887</v>
      </c>
      <c r="C194" s="1562" t="s">
        <v>3888</v>
      </c>
      <c r="D194" s="1562" t="s">
        <v>3888</v>
      </c>
      <c r="E194" s="1559"/>
      <c r="F194" s="1559"/>
      <c r="G194" s="1559"/>
    </row>
    <row r="195" spans="1:7" ht="18.75">
      <c r="A195" s="1561" t="s">
        <v>4087</v>
      </c>
      <c r="B195" s="1562" t="s">
        <v>3887</v>
      </c>
      <c r="C195" s="1562" t="s">
        <v>3888</v>
      </c>
      <c r="D195" s="1562" t="s">
        <v>3888</v>
      </c>
      <c r="E195" s="1559"/>
      <c r="F195" s="1559"/>
      <c r="G195" s="1559"/>
    </row>
    <row r="196" spans="1:7" ht="18">
      <c r="A196" s="1557" t="s">
        <v>4088</v>
      </c>
      <c r="B196" s="1558" t="s">
        <v>3887</v>
      </c>
      <c r="C196" s="1558" t="s">
        <v>3888</v>
      </c>
      <c r="D196" s="1558" t="s">
        <v>3888</v>
      </c>
      <c r="E196" s="1559"/>
      <c r="F196" s="1559"/>
      <c r="G196" s="1559"/>
    </row>
    <row r="197" spans="1:7" ht="18">
      <c r="A197" s="1560" t="s">
        <v>4089</v>
      </c>
      <c r="B197" s="1558" t="s">
        <v>3887</v>
      </c>
      <c r="C197" s="1558" t="s">
        <v>3888</v>
      </c>
      <c r="D197" s="1558" t="s">
        <v>3888</v>
      </c>
      <c r="E197" s="1559"/>
      <c r="F197" s="1559"/>
      <c r="G197" s="1559"/>
    </row>
    <row r="198" spans="1:7" ht="18.75">
      <c r="A198" s="1561" t="s">
        <v>4090</v>
      </c>
      <c r="B198" s="1562" t="s">
        <v>3887</v>
      </c>
      <c r="C198" s="1562" t="s">
        <v>3888</v>
      </c>
      <c r="D198" s="1562" t="s">
        <v>3888</v>
      </c>
      <c r="E198" s="1559"/>
      <c r="F198" s="1559"/>
      <c r="G198" s="1562" t="s">
        <v>532</v>
      </c>
    </row>
    <row r="199" spans="1:7" ht="18.75">
      <c r="A199" s="1561" t="s">
        <v>4091</v>
      </c>
      <c r="B199" s="1562" t="s">
        <v>3887</v>
      </c>
      <c r="C199" s="1562" t="s">
        <v>3888</v>
      </c>
      <c r="D199" s="1562" t="s">
        <v>3888</v>
      </c>
      <c r="E199" s="1559"/>
      <c r="F199" s="1559"/>
      <c r="G199" s="1563">
        <v>20790</v>
      </c>
    </row>
    <row r="200" spans="1:7" ht="18.75">
      <c r="A200" s="1561" t="s">
        <v>4092</v>
      </c>
      <c r="B200" s="1562" t="s">
        <v>3887</v>
      </c>
      <c r="C200" s="1562" t="s">
        <v>3888</v>
      </c>
      <c r="D200" s="1562" t="s">
        <v>3888</v>
      </c>
      <c r="E200" s="1559"/>
      <c r="F200" s="1559"/>
      <c r="G200" s="1563">
        <v>20790</v>
      </c>
    </row>
    <row r="201" spans="1:7" ht="37.5">
      <c r="A201" s="1561" t="s">
        <v>4093</v>
      </c>
      <c r="B201" s="1562" t="s">
        <v>3887</v>
      </c>
      <c r="C201" s="1562" t="s">
        <v>3888</v>
      </c>
      <c r="D201" s="1562" t="s">
        <v>3888</v>
      </c>
      <c r="E201" s="1559"/>
      <c r="F201" s="1559"/>
      <c r="G201" s="1559"/>
    </row>
    <row r="202" spans="1:7" ht="18">
      <c r="A202" s="1560" t="s">
        <v>4094</v>
      </c>
      <c r="B202" s="1558" t="s">
        <v>3887</v>
      </c>
      <c r="C202" s="1558" t="s">
        <v>3888</v>
      </c>
      <c r="D202" s="1558" t="s">
        <v>3888</v>
      </c>
      <c r="E202" s="1559"/>
      <c r="F202" s="1559"/>
      <c r="G202" s="1559"/>
    </row>
    <row r="203" spans="1:7" ht="18.75">
      <c r="A203" s="1561" t="s">
        <v>4095</v>
      </c>
      <c r="B203" s="1562" t="s">
        <v>3887</v>
      </c>
      <c r="C203" s="1562" t="s">
        <v>3888</v>
      </c>
      <c r="D203" s="1562" t="s">
        <v>3888</v>
      </c>
      <c r="E203" s="1559"/>
      <c r="F203" s="1559"/>
      <c r="G203" s="1559"/>
    </row>
    <row r="204" spans="1:7" ht="18.75">
      <c r="A204" s="1561" t="s">
        <v>4096</v>
      </c>
      <c r="B204" s="1562" t="s">
        <v>3887</v>
      </c>
      <c r="C204" s="1562" t="s">
        <v>3888</v>
      </c>
      <c r="D204" s="1562" t="s">
        <v>3888</v>
      </c>
      <c r="E204" s="1559"/>
      <c r="F204" s="1559"/>
      <c r="G204" s="1559"/>
    </row>
    <row r="205" spans="1:7" ht="18">
      <c r="A205" s="1560" t="s">
        <v>4097</v>
      </c>
      <c r="B205" s="1558" t="s">
        <v>3887</v>
      </c>
      <c r="C205" s="1558" t="s">
        <v>3888</v>
      </c>
      <c r="D205" s="1558" t="s">
        <v>3888</v>
      </c>
      <c r="E205" s="1559"/>
      <c r="F205" s="1559"/>
      <c r="G205" s="1559"/>
    </row>
    <row r="206" spans="1:7" ht="18">
      <c r="A206" s="1560" t="s">
        <v>4098</v>
      </c>
      <c r="B206" s="1558" t="s">
        <v>3887</v>
      </c>
      <c r="C206" s="1558" t="s">
        <v>3888</v>
      </c>
      <c r="D206" s="1558" t="s">
        <v>3888</v>
      </c>
      <c r="E206" s="1559"/>
      <c r="F206" s="1559"/>
      <c r="G206" s="1559"/>
    </row>
    <row r="207" spans="1:7" ht="37.5">
      <c r="A207" s="1561" t="s">
        <v>4099</v>
      </c>
      <c r="B207" s="1562" t="s">
        <v>3887</v>
      </c>
      <c r="C207" s="1562" t="s">
        <v>3888</v>
      </c>
      <c r="D207" s="1562" t="s">
        <v>3888</v>
      </c>
      <c r="E207" s="1559"/>
      <c r="F207" s="1559"/>
      <c r="G207" s="1562" t="s">
        <v>737</v>
      </c>
    </row>
    <row r="208" spans="1:7" ht="18.75">
      <c r="A208" s="1561" t="s">
        <v>4100</v>
      </c>
      <c r="B208" s="1562" t="s">
        <v>3887</v>
      </c>
      <c r="C208" s="1562" t="s">
        <v>3888</v>
      </c>
      <c r="D208" s="1562" t="s">
        <v>3888</v>
      </c>
      <c r="E208" s="1559"/>
      <c r="F208" s="1559"/>
      <c r="G208" s="1562" t="s">
        <v>737</v>
      </c>
    </row>
    <row r="209" spans="1:7" ht="18">
      <c r="A209" s="1560" t="s">
        <v>4101</v>
      </c>
      <c r="B209" s="1558" t="s">
        <v>3887</v>
      </c>
      <c r="C209" s="1558" t="s">
        <v>3888</v>
      </c>
      <c r="D209" s="1558" t="s">
        <v>3888</v>
      </c>
      <c r="E209" s="1559"/>
      <c r="F209" s="1559"/>
      <c r="G209" s="1559"/>
    </row>
    <row r="210" spans="1:7" ht="18.75">
      <c r="A210" s="1561" t="s">
        <v>4102</v>
      </c>
      <c r="B210" s="1562" t="s">
        <v>3887</v>
      </c>
      <c r="C210" s="1562" t="s">
        <v>3888</v>
      </c>
      <c r="D210" s="1562" t="s">
        <v>3888</v>
      </c>
      <c r="E210" s="1559"/>
      <c r="F210" s="1559"/>
      <c r="G210" s="1563">
        <v>20790</v>
      </c>
    </row>
    <row r="211" spans="1:7" ht="18.75">
      <c r="A211" s="1561" t="s">
        <v>4103</v>
      </c>
      <c r="B211" s="1562" t="s">
        <v>3887</v>
      </c>
      <c r="C211" s="1562" t="s">
        <v>3888</v>
      </c>
      <c r="D211" s="1562" t="s">
        <v>3888</v>
      </c>
      <c r="E211" s="1559"/>
      <c r="F211" s="1559"/>
      <c r="G211" s="1566">
        <v>20790</v>
      </c>
    </row>
    <row r="212" spans="1:7" ht="18.75">
      <c r="A212" s="1561" t="s">
        <v>4104</v>
      </c>
      <c r="B212" s="1562" t="s">
        <v>3887</v>
      </c>
      <c r="C212" s="1562" t="s">
        <v>3888</v>
      </c>
      <c r="D212" s="1562" t="s">
        <v>3888</v>
      </c>
      <c r="E212" s="1559"/>
      <c r="F212" s="1559"/>
      <c r="G212" s="1559"/>
    </row>
    <row r="213" spans="1:7" ht="33.75">
      <c r="A213" s="1560" t="s">
        <v>4105</v>
      </c>
      <c r="B213" s="1558" t="s">
        <v>3887</v>
      </c>
      <c r="C213" s="1558" t="s">
        <v>3888</v>
      </c>
      <c r="D213" s="1558" t="s">
        <v>3888</v>
      </c>
      <c r="E213" s="1559"/>
      <c r="F213" s="1559"/>
      <c r="G213" s="1558" t="s">
        <v>532</v>
      </c>
    </row>
    <row r="214" spans="1:7" ht="18.75">
      <c r="A214" s="1561" t="s">
        <v>4106</v>
      </c>
      <c r="B214" s="1562" t="s">
        <v>3887</v>
      </c>
      <c r="C214" s="1562" t="s">
        <v>3888</v>
      </c>
      <c r="D214" s="1562" t="s">
        <v>3888</v>
      </c>
      <c r="E214" s="1559"/>
      <c r="F214" s="1559"/>
      <c r="G214" s="1562" t="s">
        <v>532</v>
      </c>
    </row>
    <row r="215" spans="1:7" ht="18.75">
      <c r="A215" s="1561" t="s">
        <v>4107</v>
      </c>
      <c r="B215" s="1562" t="s">
        <v>3887</v>
      </c>
      <c r="C215" s="1562" t="s">
        <v>3888</v>
      </c>
      <c r="D215" s="1562" t="s">
        <v>3888</v>
      </c>
      <c r="E215" s="1559"/>
      <c r="F215" s="1559"/>
      <c r="G215" s="1562" t="s">
        <v>532</v>
      </c>
    </row>
    <row r="216" spans="1:7" ht="18.75">
      <c r="A216" s="1561" t="s">
        <v>4108</v>
      </c>
      <c r="B216" s="1562" t="s">
        <v>3887</v>
      </c>
      <c r="C216" s="1562" t="s">
        <v>3888</v>
      </c>
      <c r="D216" s="1562" t="s">
        <v>3888</v>
      </c>
      <c r="E216" s="1559"/>
      <c r="F216" s="1559"/>
      <c r="G216" s="1562" t="s">
        <v>769</v>
      </c>
    </row>
    <row r="217" spans="1:7" ht="18.75">
      <c r="A217" s="1561" t="s">
        <v>4109</v>
      </c>
      <c r="B217" s="1562" t="s">
        <v>3887</v>
      </c>
      <c r="C217" s="1562" t="s">
        <v>3888</v>
      </c>
      <c r="D217" s="1562" t="s">
        <v>3888</v>
      </c>
      <c r="E217" s="1559"/>
      <c r="F217" s="1559"/>
      <c r="G217" s="1559"/>
    </row>
    <row r="218" spans="1:7" ht="18.75">
      <c r="A218" s="1561" t="s">
        <v>4110</v>
      </c>
      <c r="B218" s="1562" t="s">
        <v>3887</v>
      </c>
      <c r="C218" s="1562" t="s">
        <v>3888</v>
      </c>
      <c r="D218" s="1562" t="s">
        <v>3888</v>
      </c>
      <c r="E218" s="1559"/>
      <c r="F218" s="1559"/>
      <c r="G218" s="1562" t="s">
        <v>532</v>
      </c>
    </row>
    <row r="219" spans="1:7" ht="37.5">
      <c r="A219" s="1561" t="s">
        <v>4111</v>
      </c>
      <c r="B219" s="1562" t="s">
        <v>3887</v>
      </c>
      <c r="C219" s="1562" t="s">
        <v>3888</v>
      </c>
      <c r="D219" s="1562" t="s">
        <v>3888</v>
      </c>
      <c r="E219" s="1559"/>
      <c r="F219" s="1559"/>
      <c r="G219" s="1562" t="s">
        <v>532</v>
      </c>
    </row>
    <row r="220" spans="1:7" ht="18.75">
      <c r="A220" s="1561" t="s">
        <v>4112</v>
      </c>
      <c r="B220" s="1562" t="s">
        <v>3887</v>
      </c>
      <c r="C220" s="1562" t="s">
        <v>3888</v>
      </c>
      <c r="D220" s="1562" t="s">
        <v>3888</v>
      </c>
      <c r="E220" s="1559"/>
      <c r="F220" s="1559"/>
      <c r="G220" s="1559"/>
    </row>
    <row r="221" spans="1:7" ht="18.75">
      <c r="A221" s="1561" t="s">
        <v>4113</v>
      </c>
      <c r="B221" s="1562" t="s">
        <v>3887</v>
      </c>
      <c r="C221" s="1562" t="s">
        <v>3888</v>
      </c>
      <c r="D221" s="1562" t="s">
        <v>3888</v>
      </c>
      <c r="E221" s="1559"/>
      <c r="F221" s="1559"/>
      <c r="G221" s="1559"/>
    </row>
    <row r="222" spans="1:7" ht="18">
      <c r="A222" s="1557" t="s">
        <v>4114</v>
      </c>
      <c r="B222" s="1558" t="s">
        <v>3887</v>
      </c>
      <c r="C222" s="1558" t="s">
        <v>3888</v>
      </c>
      <c r="D222" s="1558" t="s">
        <v>3888</v>
      </c>
      <c r="E222" s="1559"/>
      <c r="F222" s="1559"/>
      <c r="G222" s="1559"/>
    </row>
    <row r="223" spans="1:7" ht="37.5">
      <c r="A223" s="1561" t="s">
        <v>4115</v>
      </c>
      <c r="B223" s="1562" t="s">
        <v>3887</v>
      </c>
      <c r="C223" s="1562" t="s">
        <v>3888</v>
      </c>
      <c r="D223" s="1562" t="s">
        <v>3888</v>
      </c>
      <c r="E223" s="1559"/>
      <c r="F223" s="1559"/>
      <c r="G223" s="1562" t="s">
        <v>144</v>
      </c>
    </row>
    <row r="224" spans="1:7" ht="36">
      <c r="A224" s="1560" t="s">
        <v>4116</v>
      </c>
      <c r="B224" s="1558" t="s">
        <v>3887</v>
      </c>
      <c r="C224" s="1558" t="s">
        <v>3888</v>
      </c>
      <c r="D224" s="1558" t="s">
        <v>3888</v>
      </c>
      <c r="E224" s="1559"/>
      <c r="F224" s="1559"/>
      <c r="G224" s="1558" t="s">
        <v>151</v>
      </c>
    </row>
    <row r="225" spans="1:7" ht="37.5">
      <c r="A225" s="1561" t="s">
        <v>4117</v>
      </c>
      <c r="B225" s="1562" t="s">
        <v>3887</v>
      </c>
      <c r="C225" s="1562" t="s">
        <v>3888</v>
      </c>
      <c r="D225" s="1562" t="s">
        <v>3888</v>
      </c>
      <c r="E225" s="1559"/>
      <c r="F225" s="1559"/>
      <c r="G225" s="1559"/>
    </row>
    <row r="226" spans="1:7" ht="18.75">
      <c r="A226" s="1561" t="s">
        <v>4118</v>
      </c>
      <c r="B226" s="1562" t="s">
        <v>3887</v>
      </c>
      <c r="C226" s="1562" t="s">
        <v>3888</v>
      </c>
      <c r="D226" s="1562" t="s">
        <v>3888</v>
      </c>
      <c r="E226" s="1559"/>
      <c r="F226" s="1559"/>
      <c r="G226" s="1559"/>
    </row>
    <row r="227" spans="1:7" ht="37.5">
      <c r="A227" s="1561" t="s">
        <v>4119</v>
      </c>
      <c r="B227" s="1562" t="s">
        <v>3887</v>
      </c>
      <c r="C227" s="1562" t="s">
        <v>3888</v>
      </c>
      <c r="D227" s="1562" t="s">
        <v>3888</v>
      </c>
      <c r="E227" s="1559"/>
      <c r="F227" s="1559"/>
      <c r="G227" s="1562" t="s">
        <v>157</v>
      </c>
    </row>
    <row r="228" spans="1:7" ht="37.5">
      <c r="A228" s="1561" t="s">
        <v>4120</v>
      </c>
      <c r="B228" s="1562" t="s">
        <v>3887</v>
      </c>
      <c r="C228" s="1562" t="s">
        <v>3888</v>
      </c>
      <c r="D228" s="1562" t="s">
        <v>3888</v>
      </c>
      <c r="E228" s="1559"/>
      <c r="F228" s="1559"/>
      <c r="G228" s="1563">
        <v>20760</v>
      </c>
    </row>
    <row r="229" spans="1:7" ht="37.5">
      <c r="A229" s="1561" t="s">
        <v>4121</v>
      </c>
      <c r="B229" s="1562" t="s">
        <v>3887</v>
      </c>
      <c r="C229" s="1562" t="s">
        <v>3888</v>
      </c>
      <c r="D229" s="1562" t="s">
        <v>3888</v>
      </c>
      <c r="E229" s="1559"/>
      <c r="F229" s="1559"/>
      <c r="G229" s="1563">
        <v>20760</v>
      </c>
    </row>
    <row r="230" spans="1:7" ht="18">
      <c r="A230" s="1560" t="s">
        <v>4122</v>
      </c>
      <c r="B230" s="1558" t="s">
        <v>3887</v>
      </c>
      <c r="C230" s="1558" t="s">
        <v>3888</v>
      </c>
      <c r="D230" s="1558" t="s">
        <v>3888</v>
      </c>
      <c r="E230" s="1559"/>
      <c r="F230" s="1559"/>
      <c r="G230" s="1559"/>
    </row>
    <row r="231" spans="1:7" ht="18.75">
      <c r="A231" s="1561" t="s">
        <v>4123</v>
      </c>
      <c r="B231" s="1562" t="s">
        <v>3887</v>
      </c>
      <c r="C231" s="1562" t="s">
        <v>3888</v>
      </c>
      <c r="D231" s="1562" t="s">
        <v>3888</v>
      </c>
      <c r="E231" s="1559"/>
      <c r="F231" s="1559"/>
      <c r="G231" s="1563">
        <v>20760</v>
      </c>
    </row>
    <row r="232" spans="1:7" ht="37.5">
      <c r="A232" s="1561" t="s">
        <v>4124</v>
      </c>
      <c r="B232" s="1562" t="s">
        <v>3887</v>
      </c>
      <c r="C232" s="1562" t="s">
        <v>3888</v>
      </c>
      <c r="D232" s="1562" t="s">
        <v>3888</v>
      </c>
      <c r="E232" s="1559"/>
      <c r="F232" s="1559"/>
      <c r="G232" s="1559"/>
    </row>
    <row r="233" spans="1:7" ht="37.5">
      <c r="A233" s="1561" t="s">
        <v>4125</v>
      </c>
      <c r="B233" s="1562" t="s">
        <v>3887</v>
      </c>
      <c r="C233" s="1562" t="s">
        <v>3888</v>
      </c>
      <c r="D233" s="1562" t="s">
        <v>3888</v>
      </c>
      <c r="E233" s="1559"/>
      <c r="F233" s="1559"/>
      <c r="G233" s="1559"/>
    </row>
    <row r="234" spans="1:7" ht="18">
      <c r="A234" s="1557" t="s">
        <v>4126</v>
      </c>
      <c r="B234" s="1558" t="s">
        <v>3887</v>
      </c>
      <c r="C234" s="1558" t="s">
        <v>3888</v>
      </c>
      <c r="D234" s="1558" t="s">
        <v>3888</v>
      </c>
      <c r="E234" s="1559"/>
      <c r="F234" s="1559"/>
      <c r="G234" s="1559"/>
    </row>
    <row r="235" spans="1:7" ht="18">
      <c r="A235" s="1560" t="s">
        <v>4127</v>
      </c>
      <c r="B235" s="1558" t="s">
        <v>3887</v>
      </c>
      <c r="C235" s="1558" t="s">
        <v>3888</v>
      </c>
      <c r="D235" s="1558" t="s">
        <v>3888</v>
      </c>
      <c r="E235" s="1559"/>
      <c r="F235" s="1559"/>
      <c r="G235" s="1559"/>
    </row>
    <row r="236" spans="1:7" ht="37.5">
      <c r="A236" s="1561" t="s">
        <v>4128</v>
      </c>
      <c r="B236" s="1562" t="s">
        <v>3887</v>
      </c>
      <c r="C236" s="1562" t="s">
        <v>3888</v>
      </c>
      <c r="D236" s="1562" t="s">
        <v>3888</v>
      </c>
      <c r="E236" s="1559"/>
      <c r="F236" s="1559"/>
      <c r="G236" s="1559"/>
    </row>
    <row r="237" spans="1:7" ht="18.75">
      <c r="A237" s="1561" t="s">
        <v>4129</v>
      </c>
      <c r="B237" s="1562" t="s">
        <v>3887</v>
      </c>
      <c r="C237" s="1562" t="s">
        <v>3888</v>
      </c>
      <c r="D237" s="1562" t="s">
        <v>3888</v>
      </c>
      <c r="E237" s="1559"/>
      <c r="F237" s="1559"/>
      <c r="G237" s="1559"/>
    </row>
    <row r="238" spans="1:7" ht="18">
      <c r="A238" s="1560" t="s">
        <v>4130</v>
      </c>
      <c r="B238" s="1558" t="s">
        <v>3887</v>
      </c>
      <c r="C238" s="1558" t="s">
        <v>3888</v>
      </c>
      <c r="D238" s="1558" t="s">
        <v>3888</v>
      </c>
      <c r="E238" s="1559"/>
      <c r="F238" s="1559"/>
      <c r="G238" s="1559"/>
    </row>
    <row r="239" spans="1:7" ht="37.5">
      <c r="A239" s="1561" t="s">
        <v>4131</v>
      </c>
      <c r="B239" s="1562" t="s">
        <v>3887</v>
      </c>
      <c r="C239" s="1562" t="s">
        <v>3888</v>
      </c>
      <c r="D239" s="1562" t="s">
        <v>3888</v>
      </c>
      <c r="E239" s="1559"/>
      <c r="F239" s="1559"/>
      <c r="G239" s="1559"/>
    </row>
    <row r="240" spans="1:7" ht="18">
      <c r="A240" s="1560" t="s">
        <v>4132</v>
      </c>
      <c r="B240" s="1558" t="s">
        <v>3887</v>
      </c>
      <c r="C240" s="1558" t="s">
        <v>3888</v>
      </c>
      <c r="D240" s="1558" t="s">
        <v>3888</v>
      </c>
      <c r="E240" s="1559"/>
      <c r="F240" s="1559"/>
      <c r="G240" s="1559"/>
    </row>
    <row r="241" spans="1:7" ht="36">
      <c r="A241" s="1560" t="s">
        <v>4133</v>
      </c>
      <c r="B241" s="1558" t="s">
        <v>3887</v>
      </c>
      <c r="C241" s="1558" t="s">
        <v>3888</v>
      </c>
      <c r="D241" s="1558" t="s">
        <v>3888</v>
      </c>
      <c r="E241" s="1559"/>
      <c r="F241" s="1559"/>
      <c r="G241" s="1559"/>
    </row>
    <row r="242" spans="1:7" ht="37.5">
      <c r="A242" s="1561" t="s">
        <v>4134</v>
      </c>
      <c r="B242" s="1562" t="s">
        <v>3887</v>
      </c>
      <c r="C242" s="1562" t="s">
        <v>3888</v>
      </c>
      <c r="D242" s="1562" t="s">
        <v>3888</v>
      </c>
      <c r="E242" s="1559"/>
      <c r="F242" s="1559"/>
      <c r="G242" s="1559"/>
    </row>
    <row r="243" spans="1:7" ht="18.75">
      <c r="A243" s="1561" t="s">
        <v>4135</v>
      </c>
      <c r="B243" s="1562" t="s">
        <v>3887</v>
      </c>
      <c r="C243" s="1562" t="s">
        <v>3888</v>
      </c>
      <c r="D243" s="1562" t="s">
        <v>3888</v>
      </c>
      <c r="E243" s="1559"/>
      <c r="F243" s="1559"/>
      <c r="G243" s="1559"/>
    </row>
    <row r="244" spans="1:7" ht="37.5">
      <c r="A244" s="1561" t="s">
        <v>4136</v>
      </c>
      <c r="B244" s="1562" t="s">
        <v>3887</v>
      </c>
      <c r="C244" s="1562" t="s">
        <v>3888</v>
      </c>
      <c r="D244" s="1562" t="s">
        <v>3888</v>
      </c>
      <c r="E244" s="1559"/>
      <c r="F244" s="1559"/>
      <c r="G244" s="1559"/>
    </row>
    <row r="245" spans="1:7" ht="18.75">
      <c r="A245" s="1561" t="s">
        <v>4137</v>
      </c>
      <c r="B245" s="1562" t="s">
        <v>3887</v>
      </c>
      <c r="C245" s="1562" t="s">
        <v>3888</v>
      </c>
      <c r="D245" s="1562" t="s">
        <v>3888</v>
      </c>
      <c r="E245" s="1559"/>
      <c r="F245" s="1559"/>
      <c r="G245" s="1559"/>
    </row>
    <row r="246" spans="1:7" ht="37.5">
      <c r="A246" s="1561" t="s">
        <v>4138</v>
      </c>
      <c r="B246" s="1562" t="s">
        <v>3887</v>
      </c>
      <c r="C246" s="1562" t="s">
        <v>3888</v>
      </c>
      <c r="D246" s="1562" t="s">
        <v>3888</v>
      </c>
      <c r="E246" s="1559"/>
      <c r="F246" s="1559"/>
      <c r="G246" s="1559"/>
    </row>
    <row r="247" spans="1:7" ht="18">
      <c r="A247" s="1560" t="s">
        <v>4139</v>
      </c>
      <c r="B247" s="1558" t="s">
        <v>3887</v>
      </c>
      <c r="C247" s="1558" t="s">
        <v>3888</v>
      </c>
      <c r="D247" s="1558" t="s">
        <v>3888</v>
      </c>
      <c r="E247" s="1559"/>
      <c r="F247" s="1559"/>
      <c r="G247" s="1559"/>
    </row>
    <row r="248" spans="1:7" ht="37.5">
      <c r="A248" s="1561" t="s">
        <v>4140</v>
      </c>
      <c r="B248" s="1562" t="s">
        <v>3887</v>
      </c>
      <c r="C248" s="1562" t="s">
        <v>3888</v>
      </c>
      <c r="D248" s="1562" t="s">
        <v>3888</v>
      </c>
      <c r="E248" s="1559"/>
      <c r="F248" s="1559"/>
      <c r="G248" s="1559"/>
    </row>
    <row r="249" spans="1:7" ht="18.75">
      <c r="A249" s="1561" t="s">
        <v>4141</v>
      </c>
      <c r="B249" s="1562" t="s">
        <v>3887</v>
      </c>
      <c r="C249" s="1562" t="s">
        <v>3888</v>
      </c>
      <c r="D249" s="1562" t="s">
        <v>3888</v>
      </c>
      <c r="E249" s="1559"/>
      <c r="F249" s="1559"/>
      <c r="G249" s="1559"/>
    </row>
    <row r="250" spans="1:7" ht="18.75">
      <c r="A250" s="1561" t="s">
        <v>4142</v>
      </c>
      <c r="B250" s="1562" t="s">
        <v>3887</v>
      </c>
      <c r="C250" s="1562" t="s">
        <v>3888</v>
      </c>
      <c r="D250" s="1562" t="s">
        <v>3888</v>
      </c>
      <c r="E250" s="1559"/>
      <c r="F250" s="1559"/>
      <c r="G250" s="1559"/>
    </row>
    <row r="251" spans="1:7" ht="56.25">
      <c r="A251" s="1561" t="s">
        <v>4143</v>
      </c>
      <c r="B251" s="1562" t="s">
        <v>3887</v>
      </c>
      <c r="C251" s="1562" t="s">
        <v>3888</v>
      </c>
      <c r="D251" s="1562" t="s">
        <v>3888</v>
      </c>
      <c r="E251" s="1559"/>
      <c r="F251" s="1559"/>
      <c r="G251" s="1559"/>
    </row>
    <row r="252" spans="1:7" ht="18.75">
      <c r="A252" s="1561" t="s">
        <v>4144</v>
      </c>
      <c r="B252" s="1562" t="s">
        <v>3887</v>
      </c>
      <c r="C252" s="1562" t="s">
        <v>3888</v>
      </c>
      <c r="D252" s="1562" t="s">
        <v>3888</v>
      </c>
      <c r="E252" s="1559"/>
      <c r="F252" s="1559"/>
      <c r="G252" s="1559"/>
    </row>
    <row r="253" spans="1:7" ht="18">
      <c r="A253" s="1557" t="s">
        <v>2585</v>
      </c>
      <c r="B253" s="1558" t="s">
        <v>3887</v>
      </c>
      <c r="C253" s="1558" t="s">
        <v>3888</v>
      </c>
      <c r="D253" s="1558" t="s">
        <v>3888</v>
      </c>
      <c r="E253" s="1559"/>
      <c r="F253" s="1559"/>
      <c r="G253" s="1559"/>
    </row>
    <row r="254" spans="1:7" ht="18">
      <c r="A254" s="1560" t="s">
        <v>4145</v>
      </c>
      <c r="B254" s="1558" t="s">
        <v>3887</v>
      </c>
      <c r="C254" s="1558" t="s">
        <v>3888</v>
      </c>
      <c r="D254" s="1558" t="s">
        <v>3888</v>
      </c>
      <c r="E254" s="1559"/>
      <c r="F254" s="1559"/>
      <c r="G254" s="1559"/>
    </row>
    <row r="255" spans="1:7" ht="18.75">
      <c r="A255" s="1561" t="s">
        <v>4146</v>
      </c>
      <c r="B255" s="1562" t="s">
        <v>3887</v>
      </c>
      <c r="C255" s="1562" t="s">
        <v>3888</v>
      </c>
      <c r="D255" s="1562" t="s">
        <v>3888</v>
      </c>
      <c r="E255" s="1559"/>
      <c r="F255" s="1559"/>
      <c r="G255" s="1559"/>
    </row>
    <row r="256" spans="1:7" ht="18.75">
      <c r="A256" s="1561" t="s">
        <v>4147</v>
      </c>
      <c r="B256" s="1562" t="s">
        <v>3887</v>
      </c>
      <c r="C256" s="1562" t="s">
        <v>3888</v>
      </c>
      <c r="D256" s="1562" t="s">
        <v>3888</v>
      </c>
      <c r="E256" s="1559"/>
      <c r="F256" s="1559"/>
      <c r="G256" s="1559"/>
    </row>
    <row r="257" spans="1:7" ht="18.75">
      <c r="A257" s="1561" t="s">
        <v>4148</v>
      </c>
      <c r="B257" s="1562" t="s">
        <v>3887</v>
      </c>
      <c r="C257" s="1562" t="s">
        <v>3888</v>
      </c>
      <c r="D257" s="1562" t="s">
        <v>3888</v>
      </c>
      <c r="E257" s="1559"/>
      <c r="F257" s="1559"/>
      <c r="G257" s="1559"/>
    </row>
    <row r="258" spans="1:7" ht="37.5">
      <c r="A258" s="1561" t="s">
        <v>4149</v>
      </c>
      <c r="B258" s="1562" t="s">
        <v>3887</v>
      </c>
      <c r="C258" s="1562" t="s">
        <v>3888</v>
      </c>
      <c r="D258" s="1562" t="s">
        <v>3888</v>
      </c>
      <c r="E258" s="1559"/>
      <c r="F258" s="1559"/>
      <c r="G258" s="1559"/>
    </row>
    <row r="259" spans="1:7" ht="18.75">
      <c r="A259" s="1561" t="s">
        <v>4150</v>
      </c>
      <c r="B259" s="1562" t="s">
        <v>3887</v>
      </c>
      <c r="C259" s="1562" t="s">
        <v>3888</v>
      </c>
      <c r="D259" s="1562" t="s">
        <v>3888</v>
      </c>
      <c r="E259" s="1559"/>
      <c r="F259" s="1559"/>
      <c r="G259" s="1559"/>
    </row>
    <row r="260" spans="1:7" ht="37.5">
      <c r="A260" s="1561" t="s">
        <v>4151</v>
      </c>
      <c r="B260" s="1562" t="s">
        <v>3887</v>
      </c>
      <c r="C260" s="1562" t="s">
        <v>3888</v>
      </c>
      <c r="D260" s="1562" t="s">
        <v>3888</v>
      </c>
      <c r="E260" s="1559"/>
      <c r="F260" s="1559"/>
      <c r="G260" s="1559"/>
    </row>
    <row r="261" spans="1:7" ht="18.75">
      <c r="A261" s="1561" t="s">
        <v>4152</v>
      </c>
      <c r="B261" s="1562" t="s">
        <v>3887</v>
      </c>
      <c r="C261" s="1562" t="s">
        <v>3888</v>
      </c>
      <c r="D261" s="1562" t="s">
        <v>3888</v>
      </c>
      <c r="E261" s="1559"/>
      <c r="F261" s="1559"/>
      <c r="G261" s="1559"/>
    </row>
    <row r="262" spans="1:7" ht="18.75">
      <c r="A262" s="1561" t="s">
        <v>4153</v>
      </c>
      <c r="B262" s="1562" t="s">
        <v>3887</v>
      </c>
      <c r="C262" s="1562" t="s">
        <v>3888</v>
      </c>
      <c r="D262" s="1562" t="s">
        <v>3888</v>
      </c>
      <c r="E262" s="1559"/>
      <c r="F262" s="1559"/>
      <c r="G262" s="1559"/>
    </row>
    <row r="263" spans="1:7" ht="18.75">
      <c r="A263" s="1561" t="s">
        <v>4154</v>
      </c>
      <c r="B263" s="1562" t="s">
        <v>3887</v>
      </c>
      <c r="C263" s="1562" t="s">
        <v>3888</v>
      </c>
      <c r="D263" s="1562" t="s">
        <v>3888</v>
      </c>
      <c r="E263" s="1559"/>
      <c r="F263" s="1559"/>
      <c r="G263" s="1559"/>
    </row>
    <row r="264" spans="1:7" ht="18.75">
      <c r="A264" s="1561" t="s">
        <v>4155</v>
      </c>
      <c r="B264" s="1562" t="s">
        <v>3887</v>
      </c>
      <c r="C264" s="1562" t="s">
        <v>3888</v>
      </c>
      <c r="D264" s="1562" t="s">
        <v>3888</v>
      </c>
      <c r="E264" s="1559"/>
      <c r="F264" s="1559"/>
      <c r="G264" s="1559"/>
    </row>
    <row r="265" spans="1:7" ht="37.5">
      <c r="A265" s="1561" t="s">
        <v>4156</v>
      </c>
      <c r="B265" s="1562" t="s">
        <v>3887</v>
      </c>
      <c r="C265" s="1562" t="s">
        <v>3888</v>
      </c>
      <c r="D265" s="1562" t="s">
        <v>3888</v>
      </c>
      <c r="E265" s="1559"/>
      <c r="F265" s="1559"/>
      <c r="G265" s="1559"/>
    </row>
    <row r="266" spans="1:7" ht="18">
      <c r="A266" s="1557" t="s">
        <v>4157</v>
      </c>
      <c r="B266" s="1558" t="s">
        <v>3887</v>
      </c>
      <c r="C266" s="1558" t="s">
        <v>3888</v>
      </c>
      <c r="D266" s="1558" t="s">
        <v>3888</v>
      </c>
      <c r="E266" s="1559"/>
      <c r="F266" s="1559"/>
      <c r="G266" s="1559"/>
    </row>
    <row r="267" spans="1:7" ht="18">
      <c r="A267" s="1560" t="s">
        <v>4158</v>
      </c>
      <c r="B267" s="1558" t="s">
        <v>3887</v>
      </c>
      <c r="C267" s="1558" t="s">
        <v>3888</v>
      </c>
      <c r="D267" s="1558" t="s">
        <v>3888</v>
      </c>
      <c r="E267" s="1559"/>
      <c r="F267" s="1559"/>
      <c r="G267" s="1559"/>
    </row>
    <row r="268" spans="1:7" ht="37.5">
      <c r="A268" s="1561" t="s">
        <v>4159</v>
      </c>
      <c r="B268" s="1562" t="s">
        <v>3887</v>
      </c>
      <c r="C268" s="1562" t="s">
        <v>3888</v>
      </c>
      <c r="D268" s="1562" t="s">
        <v>3888</v>
      </c>
      <c r="E268" s="1559"/>
      <c r="F268" s="1559"/>
      <c r="G268" s="1559"/>
    </row>
    <row r="269" spans="1:7" ht="18.75">
      <c r="A269" s="1561" t="s">
        <v>4160</v>
      </c>
      <c r="B269" s="1562" t="s">
        <v>3887</v>
      </c>
      <c r="C269" s="1562" t="s">
        <v>3888</v>
      </c>
      <c r="D269" s="1562" t="s">
        <v>3888</v>
      </c>
      <c r="E269" s="1559"/>
      <c r="F269" s="1559"/>
      <c r="G269" s="1559"/>
    </row>
    <row r="270" spans="1:7" ht="36">
      <c r="A270" s="1560" t="s">
        <v>4161</v>
      </c>
      <c r="B270" s="1558" t="s">
        <v>3887</v>
      </c>
      <c r="C270" s="1558" t="s">
        <v>3888</v>
      </c>
      <c r="D270" s="1558" t="s">
        <v>3888</v>
      </c>
      <c r="E270" s="1559"/>
      <c r="F270" s="1559"/>
      <c r="G270" s="1559"/>
    </row>
    <row r="271" spans="1:7" ht="18.75">
      <c r="A271" s="1561" t="s">
        <v>4162</v>
      </c>
      <c r="B271" s="1562" t="s">
        <v>3887</v>
      </c>
      <c r="C271" s="1562" t="s">
        <v>3888</v>
      </c>
      <c r="D271" s="1562" t="s">
        <v>3888</v>
      </c>
      <c r="E271" s="1559"/>
      <c r="F271" s="1559"/>
      <c r="G271" s="1559"/>
    </row>
    <row r="272" spans="1:7" ht="18.75">
      <c r="A272" s="1561" t="s">
        <v>4163</v>
      </c>
      <c r="B272" s="1562" t="s">
        <v>3887</v>
      </c>
      <c r="C272" s="1562" t="s">
        <v>3888</v>
      </c>
      <c r="D272" s="1562" t="s">
        <v>3888</v>
      </c>
      <c r="E272" s="1559"/>
      <c r="F272" s="1559"/>
      <c r="G272" s="1559"/>
    </row>
    <row r="273" spans="1:7" ht="18.75">
      <c r="A273" s="1561" t="s">
        <v>4164</v>
      </c>
      <c r="B273" s="1562" t="s">
        <v>3887</v>
      </c>
      <c r="C273" s="1562" t="s">
        <v>3888</v>
      </c>
      <c r="D273" s="1562" t="s">
        <v>3888</v>
      </c>
      <c r="E273" s="1559"/>
      <c r="F273" s="1559"/>
      <c r="G273" s="1559"/>
    </row>
    <row r="274" spans="1:7" ht="37.5">
      <c r="A274" s="1561" t="s">
        <v>4165</v>
      </c>
      <c r="B274" s="1562" t="s">
        <v>3887</v>
      </c>
      <c r="C274" s="1562" t="s">
        <v>3888</v>
      </c>
      <c r="D274" s="1562" t="s">
        <v>3888</v>
      </c>
      <c r="E274" s="1559"/>
      <c r="F274" s="1559"/>
      <c r="G274" s="1559"/>
    </row>
    <row r="275" spans="1:7" ht="18">
      <c r="A275" s="1560" t="s">
        <v>4166</v>
      </c>
      <c r="B275" s="1558" t="s">
        <v>3887</v>
      </c>
      <c r="C275" s="1558" t="s">
        <v>3888</v>
      </c>
      <c r="D275" s="1558" t="s">
        <v>3888</v>
      </c>
      <c r="E275" s="1559"/>
      <c r="F275" s="1559"/>
      <c r="G275" s="1559"/>
    </row>
    <row r="276" spans="1:7" ht="18.75">
      <c r="A276" s="1561" t="s">
        <v>4167</v>
      </c>
      <c r="B276" s="1562" t="s">
        <v>3887</v>
      </c>
      <c r="C276" s="1562" t="s">
        <v>3888</v>
      </c>
      <c r="D276" s="1562" t="s">
        <v>3888</v>
      </c>
      <c r="E276" s="1559"/>
      <c r="F276" s="1559"/>
      <c r="G276" s="1559"/>
    </row>
    <row r="277" spans="1:7" ht="18.75">
      <c r="A277" s="1561" t="s">
        <v>4168</v>
      </c>
      <c r="B277" s="1562" t="s">
        <v>3887</v>
      </c>
      <c r="C277" s="1562" t="s">
        <v>3888</v>
      </c>
      <c r="D277" s="1562" t="s">
        <v>3888</v>
      </c>
      <c r="E277" s="1559"/>
      <c r="F277" s="1559"/>
      <c r="G277" s="1559"/>
    </row>
    <row r="278" spans="1:7" ht="18">
      <c r="A278" s="1560" t="s">
        <v>4169</v>
      </c>
      <c r="B278" s="1558" t="s">
        <v>3887</v>
      </c>
      <c r="C278" s="1558" t="s">
        <v>3888</v>
      </c>
      <c r="D278" s="1558" t="s">
        <v>3888</v>
      </c>
      <c r="E278" s="1559"/>
      <c r="F278" s="1559"/>
      <c r="G278" s="1559"/>
    </row>
    <row r="279" spans="1:7" ht="18">
      <c r="A279" s="1560" t="s">
        <v>4170</v>
      </c>
      <c r="B279" s="1558" t="s">
        <v>3887</v>
      </c>
      <c r="C279" s="1558" t="s">
        <v>3888</v>
      </c>
      <c r="D279" s="1558" t="s">
        <v>3888</v>
      </c>
      <c r="E279" s="1559"/>
      <c r="F279" s="1559"/>
      <c r="G279" s="1559"/>
    </row>
    <row r="280" spans="1:7" ht="18.75">
      <c r="A280" s="1561" t="s">
        <v>4171</v>
      </c>
      <c r="B280" s="1562" t="s">
        <v>3887</v>
      </c>
      <c r="C280" s="1562" t="s">
        <v>3888</v>
      </c>
      <c r="D280" s="1562" t="s">
        <v>3888</v>
      </c>
      <c r="E280" s="1559"/>
      <c r="F280" s="1559"/>
      <c r="G280" s="1559"/>
    </row>
    <row r="281" spans="1:7" ht="37.5">
      <c r="A281" s="1561" t="s">
        <v>4172</v>
      </c>
      <c r="B281" s="1562" t="s">
        <v>3887</v>
      </c>
      <c r="C281" s="1562" t="s">
        <v>3888</v>
      </c>
      <c r="D281" s="1562" t="s">
        <v>3888</v>
      </c>
      <c r="E281" s="1559"/>
      <c r="F281" s="1559"/>
      <c r="G281" s="1559"/>
    </row>
    <row r="282" spans="1:7" ht="18.75">
      <c r="A282" s="1561" t="s">
        <v>4173</v>
      </c>
      <c r="B282" s="1562" t="s">
        <v>3887</v>
      </c>
      <c r="C282" s="1562" t="s">
        <v>3888</v>
      </c>
      <c r="D282" s="1562" t="s">
        <v>3888</v>
      </c>
      <c r="E282" s="1559"/>
      <c r="F282" s="1559"/>
      <c r="G282" s="1559"/>
    </row>
    <row r="283" spans="1:7" ht="18">
      <c r="A283" s="1560" t="s">
        <v>4174</v>
      </c>
      <c r="B283" s="1558" t="s">
        <v>3887</v>
      </c>
      <c r="C283" s="1558" t="s">
        <v>3888</v>
      </c>
      <c r="D283" s="1558" t="s">
        <v>3888</v>
      </c>
      <c r="E283" s="1559"/>
      <c r="F283" s="1559"/>
      <c r="G283" s="1559"/>
    </row>
    <row r="284" spans="1:7" ht="18.75">
      <c r="A284" s="1561" t="s">
        <v>4175</v>
      </c>
      <c r="B284" s="1562" t="s">
        <v>3887</v>
      </c>
      <c r="C284" s="1562" t="s">
        <v>3888</v>
      </c>
      <c r="D284" s="1562" t="s">
        <v>3888</v>
      </c>
      <c r="E284" s="1559"/>
      <c r="F284" s="1559"/>
      <c r="G284" s="1559"/>
    </row>
    <row r="285" spans="1:7" ht="18.75">
      <c r="A285" s="1561" t="s">
        <v>4176</v>
      </c>
      <c r="B285" s="1562" t="s">
        <v>3887</v>
      </c>
      <c r="C285" s="1562" t="s">
        <v>3888</v>
      </c>
      <c r="D285" s="1562" t="s">
        <v>3888</v>
      </c>
      <c r="E285" s="1559"/>
      <c r="F285" s="1559"/>
      <c r="G285" s="1559"/>
    </row>
    <row r="286" spans="1:7" ht="18.75">
      <c r="A286" s="1561" t="s">
        <v>4177</v>
      </c>
      <c r="B286" s="1562" t="s">
        <v>3887</v>
      </c>
      <c r="C286" s="1562" t="s">
        <v>3888</v>
      </c>
      <c r="D286" s="1562" t="s">
        <v>3888</v>
      </c>
      <c r="E286" s="1559"/>
      <c r="F286" s="1559"/>
      <c r="G286" s="1559"/>
    </row>
    <row r="287" spans="1:7" ht="18">
      <c r="A287" s="1560" t="s">
        <v>4178</v>
      </c>
      <c r="B287" s="1558" t="s">
        <v>3887</v>
      </c>
      <c r="C287" s="1558" t="s">
        <v>3888</v>
      </c>
      <c r="D287" s="1558" t="s">
        <v>3888</v>
      </c>
      <c r="E287" s="1559"/>
      <c r="F287" s="1559"/>
      <c r="G287" s="1559"/>
    </row>
    <row r="288" spans="1:7" ht="18">
      <c r="A288" s="1560" t="s">
        <v>4179</v>
      </c>
      <c r="B288" s="1558" t="s">
        <v>3887</v>
      </c>
      <c r="C288" s="1558" t="s">
        <v>3888</v>
      </c>
      <c r="D288" s="1558" t="s">
        <v>3888</v>
      </c>
      <c r="E288" s="1559"/>
      <c r="F288" s="1559"/>
      <c r="G288" s="1559"/>
    </row>
    <row r="289" spans="1:7" ht="18.75">
      <c r="A289" s="1561" t="s">
        <v>4180</v>
      </c>
      <c r="B289" s="1562" t="s">
        <v>3887</v>
      </c>
      <c r="C289" s="1562" t="s">
        <v>3888</v>
      </c>
      <c r="D289" s="1562" t="s">
        <v>3888</v>
      </c>
      <c r="E289" s="1559"/>
      <c r="F289" s="1559"/>
      <c r="G289" s="1559"/>
    </row>
    <row r="290" spans="1:7" ht="18.75">
      <c r="A290" s="1561" t="s">
        <v>4181</v>
      </c>
      <c r="B290" s="1562" t="s">
        <v>3887</v>
      </c>
      <c r="C290" s="1562" t="s">
        <v>3888</v>
      </c>
      <c r="D290" s="1562" t="s">
        <v>3888</v>
      </c>
      <c r="E290" s="1559"/>
      <c r="F290" s="1559"/>
      <c r="G290" s="1559"/>
    </row>
    <row r="291" spans="1:7" ht="18.75">
      <c r="A291" s="1561" t="s">
        <v>4182</v>
      </c>
      <c r="B291" s="1562" t="s">
        <v>3887</v>
      </c>
      <c r="C291" s="1562" t="s">
        <v>3888</v>
      </c>
      <c r="D291" s="1562" t="s">
        <v>3888</v>
      </c>
      <c r="E291" s="1559"/>
      <c r="F291" s="1559"/>
      <c r="G291" s="1559"/>
    </row>
    <row r="292" spans="1:7" ht="18">
      <c r="A292" s="1557" t="s">
        <v>1123</v>
      </c>
      <c r="B292" s="1558" t="s">
        <v>4183</v>
      </c>
      <c r="C292" s="1558" t="s">
        <v>3888</v>
      </c>
      <c r="D292" s="1558" t="s">
        <v>3888</v>
      </c>
      <c r="E292" s="1559"/>
      <c r="F292" s="1559"/>
      <c r="G292" s="1559"/>
    </row>
    <row r="293" spans="1:7" ht="18">
      <c r="A293" s="1560" t="s">
        <v>4184</v>
      </c>
      <c r="B293" s="1558" t="s">
        <v>3887</v>
      </c>
      <c r="C293" s="1558" t="s">
        <v>3888</v>
      </c>
      <c r="D293" s="1558" t="s">
        <v>3888</v>
      </c>
      <c r="E293" s="1559"/>
      <c r="F293" s="1559"/>
      <c r="G293" s="1559"/>
    </row>
    <row r="294" spans="1:7" ht="37.5">
      <c r="A294" s="1561" t="s">
        <v>4185</v>
      </c>
      <c r="B294" s="1562" t="s">
        <v>3887</v>
      </c>
      <c r="C294" s="1562" t="s">
        <v>3888</v>
      </c>
      <c r="D294" s="1562" t="s">
        <v>3888</v>
      </c>
      <c r="E294" s="1559"/>
      <c r="F294" s="1559"/>
      <c r="G294" s="1559"/>
    </row>
    <row r="295" spans="1:7" ht="18.75">
      <c r="A295" s="1561" t="s">
        <v>4186</v>
      </c>
      <c r="B295" s="1562" t="s">
        <v>3887</v>
      </c>
      <c r="C295" s="1562" t="s">
        <v>3888</v>
      </c>
      <c r="D295" s="1562" t="s">
        <v>3888</v>
      </c>
      <c r="E295" s="1559"/>
      <c r="F295" s="1559"/>
      <c r="G295" s="1559"/>
    </row>
    <row r="296" spans="1:7" ht="18.75">
      <c r="A296" s="1561" t="s">
        <v>4187</v>
      </c>
      <c r="B296" s="1562" t="s">
        <v>3887</v>
      </c>
      <c r="C296" s="1562" t="s">
        <v>3888</v>
      </c>
      <c r="D296" s="1562" t="s">
        <v>3888</v>
      </c>
      <c r="E296" s="1559"/>
      <c r="F296" s="1559"/>
      <c r="G296" s="1559"/>
    </row>
    <row r="297" spans="1:7" ht="18">
      <c r="A297" s="1560" t="s">
        <v>4188</v>
      </c>
      <c r="B297" s="1558" t="s">
        <v>4183</v>
      </c>
      <c r="C297" s="1558" t="s">
        <v>3888</v>
      </c>
      <c r="D297" s="1558" t="s">
        <v>3888</v>
      </c>
      <c r="E297" s="1559"/>
      <c r="F297" s="1559"/>
      <c r="G297" s="1559"/>
    </row>
    <row r="298" spans="1:7" ht="37.5">
      <c r="A298" s="1561" t="s">
        <v>4189</v>
      </c>
      <c r="B298" s="1562" t="s">
        <v>3887</v>
      </c>
      <c r="C298" s="1562" t="s">
        <v>3888</v>
      </c>
      <c r="D298" s="1562" t="s">
        <v>3888</v>
      </c>
      <c r="E298" s="1559"/>
      <c r="F298" s="1559"/>
      <c r="G298" s="1559"/>
    </row>
    <row r="299" spans="1:7" ht="18.75">
      <c r="A299" s="1561" t="s">
        <v>4190</v>
      </c>
      <c r="B299" s="1562" t="s">
        <v>3887</v>
      </c>
      <c r="C299" s="1562" t="s">
        <v>3888</v>
      </c>
      <c r="D299" s="1562" t="s">
        <v>3888</v>
      </c>
      <c r="E299" s="1559"/>
      <c r="F299" s="1559"/>
      <c r="G299" s="1559"/>
    </row>
    <row r="300" spans="1:7" ht="18">
      <c r="A300" s="1560" t="s">
        <v>4191</v>
      </c>
      <c r="B300" s="1558" t="s">
        <v>4183</v>
      </c>
      <c r="C300" s="1558" t="s">
        <v>3888</v>
      </c>
      <c r="D300" s="1558" t="s">
        <v>3888</v>
      </c>
      <c r="E300" s="1559"/>
      <c r="F300" s="1559"/>
      <c r="G300" s="1559"/>
    </row>
    <row r="301" spans="1:7" ht="37.5">
      <c r="A301" s="1561" t="s">
        <v>4192</v>
      </c>
      <c r="B301" s="1562" t="s">
        <v>3887</v>
      </c>
      <c r="C301" s="1562" t="s">
        <v>3888</v>
      </c>
      <c r="D301" s="1562" t="s">
        <v>3888</v>
      </c>
      <c r="E301" s="1559"/>
      <c r="F301" s="1559"/>
      <c r="G301" s="1559"/>
    </row>
    <row r="302" spans="1:7" ht="34.5">
      <c r="A302" s="1562" t="s">
        <v>4193</v>
      </c>
      <c r="B302" s="1562" t="s">
        <v>4183</v>
      </c>
      <c r="C302" s="1562" t="s">
        <v>3888</v>
      </c>
      <c r="D302" s="1562" t="s">
        <v>3888</v>
      </c>
      <c r="E302" s="1559"/>
      <c r="F302" s="1559"/>
      <c r="G302" s="1559"/>
    </row>
    <row r="303" spans="1:7" ht="18.75">
      <c r="A303" s="1561" t="s">
        <v>4194</v>
      </c>
      <c r="B303" s="1562" t="s">
        <v>3887</v>
      </c>
      <c r="C303" s="1562" t="s">
        <v>3888</v>
      </c>
      <c r="D303" s="1562" t="s">
        <v>3888</v>
      </c>
      <c r="E303" s="1559"/>
      <c r="F303" s="1559"/>
      <c r="G303" s="1559"/>
    </row>
    <row r="304" spans="1:7" ht="18">
      <c r="A304" s="1560" t="s">
        <v>4195</v>
      </c>
      <c r="B304" s="1558" t="s">
        <v>3887</v>
      </c>
      <c r="C304" s="1558" t="s">
        <v>3888</v>
      </c>
      <c r="D304" s="1558" t="s">
        <v>3888</v>
      </c>
      <c r="E304" s="1559"/>
      <c r="F304" s="1559"/>
      <c r="G304" s="1559"/>
    </row>
    <row r="305" spans="1:7" ht="56.25">
      <c r="A305" s="1561" t="s">
        <v>4196</v>
      </c>
      <c r="B305" s="1562" t="s">
        <v>3887</v>
      </c>
      <c r="C305" s="1562" t="s">
        <v>3888</v>
      </c>
      <c r="D305" s="1562" t="s">
        <v>3888</v>
      </c>
      <c r="E305" s="1559"/>
      <c r="F305" s="1559"/>
      <c r="G305" s="1559"/>
    </row>
    <row r="306" spans="1:7" ht="37.5">
      <c r="A306" s="1561" t="s">
        <v>4197</v>
      </c>
      <c r="B306" s="1562" t="s">
        <v>3887</v>
      </c>
      <c r="C306" s="1562" t="s">
        <v>3888</v>
      </c>
      <c r="D306" s="1562" t="s">
        <v>3888</v>
      </c>
      <c r="E306" s="1559"/>
      <c r="F306" s="1559"/>
      <c r="G306" s="1559"/>
    </row>
    <row r="307" spans="1:7" ht="37.5">
      <c r="A307" s="1561" t="s">
        <v>4198</v>
      </c>
      <c r="B307" s="1562" t="s">
        <v>3887</v>
      </c>
      <c r="C307" s="1562" t="s">
        <v>3888</v>
      </c>
      <c r="D307" s="1562" t="s">
        <v>3888</v>
      </c>
      <c r="E307" s="1559"/>
      <c r="F307" s="1559"/>
      <c r="G307" s="1559"/>
    </row>
    <row r="308" spans="1:7" ht="18.75">
      <c r="A308" s="1561" t="s">
        <v>4199</v>
      </c>
      <c r="B308" s="1562" t="s">
        <v>3887</v>
      </c>
      <c r="C308" s="1562" t="s">
        <v>3888</v>
      </c>
      <c r="D308" s="1562" t="s">
        <v>3888</v>
      </c>
      <c r="E308" s="1559"/>
      <c r="F308" s="1559"/>
      <c r="G308" s="1559"/>
    </row>
    <row r="309" spans="1:7" ht="18">
      <c r="A309" s="1560" t="s">
        <v>4200</v>
      </c>
      <c r="B309" s="1558" t="s">
        <v>3887</v>
      </c>
      <c r="C309" s="1558" t="s">
        <v>3888</v>
      </c>
      <c r="D309" s="1558" t="s">
        <v>3888</v>
      </c>
      <c r="E309" s="1559"/>
      <c r="F309" s="1559"/>
      <c r="G309" s="1559"/>
    </row>
    <row r="310" spans="1:7" ht="18.75">
      <c r="A310" s="1561" t="s">
        <v>4201</v>
      </c>
      <c r="B310" s="1562" t="s">
        <v>3887</v>
      </c>
      <c r="C310" s="1562" t="s">
        <v>3888</v>
      </c>
      <c r="D310" s="1562" t="s">
        <v>3888</v>
      </c>
      <c r="E310" s="1559"/>
      <c r="F310" s="1559"/>
      <c r="G310" s="1559"/>
    </row>
    <row r="311" spans="1:7" ht="37.5">
      <c r="A311" s="1561" t="s">
        <v>4202</v>
      </c>
      <c r="B311" s="1562" t="s">
        <v>3887</v>
      </c>
      <c r="C311" s="1562" t="s">
        <v>3888</v>
      </c>
      <c r="D311" s="1562" t="s">
        <v>3888</v>
      </c>
      <c r="E311" s="1559"/>
      <c r="F311" s="1559"/>
      <c r="G311" s="1559"/>
    </row>
    <row r="312" spans="1:7" ht="18">
      <c r="A312" s="1557" t="s">
        <v>4203</v>
      </c>
      <c r="B312" s="1558" t="s">
        <v>3887</v>
      </c>
      <c r="C312" s="1558" t="s">
        <v>3888</v>
      </c>
      <c r="D312" s="1558" t="s">
        <v>3888</v>
      </c>
      <c r="E312" s="1559"/>
      <c r="F312" s="1559"/>
      <c r="G312" s="1559"/>
    </row>
    <row r="313" spans="1:7" ht="18">
      <c r="A313" s="1560" t="s">
        <v>4204</v>
      </c>
      <c r="B313" s="1558" t="s">
        <v>3887</v>
      </c>
      <c r="C313" s="1558" t="s">
        <v>3888</v>
      </c>
      <c r="D313" s="1558" t="s">
        <v>3888</v>
      </c>
      <c r="E313" s="1559"/>
      <c r="F313" s="1559"/>
      <c r="G313" s="1559"/>
    </row>
    <row r="314" spans="1:7" ht="37.5">
      <c r="A314" s="1561" t="s">
        <v>4205</v>
      </c>
      <c r="B314" s="1562" t="s">
        <v>3887</v>
      </c>
      <c r="C314" s="1562" t="s">
        <v>3888</v>
      </c>
      <c r="D314" s="1562" t="s">
        <v>3888</v>
      </c>
      <c r="E314" s="1559"/>
      <c r="F314" s="1559"/>
      <c r="G314" s="1559"/>
    </row>
    <row r="315" spans="1:7" ht="18.75">
      <c r="A315" s="1561" t="s">
        <v>4206</v>
      </c>
      <c r="B315" s="1562" t="s">
        <v>3887</v>
      </c>
      <c r="C315" s="1562" t="s">
        <v>3888</v>
      </c>
      <c r="D315" s="1562" t="s">
        <v>3888</v>
      </c>
      <c r="E315" s="1559"/>
      <c r="F315" s="1559"/>
      <c r="G315" s="1559"/>
    </row>
    <row r="316" spans="1:7" ht="37.5">
      <c r="A316" s="1561" t="s">
        <v>4207</v>
      </c>
      <c r="B316" s="1562" t="s">
        <v>3887</v>
      </c>
      <c r="C316" s="1562" t="s">
        <v>3888</v>
      </c>
      <c r="D316" s="1562" t="s">
        <v>3888</v>
      </c>
      <c r="E316" s="1559"/>
      <c r="F316" s="1559"/>
      <c r="G316" s="1559"/>
    </row>
    <row r="317" spans="1:7" ht="18">
      <c r="A317" s="1560" t="s">
        <v>4208</v>
      </c>
      <c r="B317" s="1558" t="s">
        <v>3887</v>
      </c>
      <c r="C317" s="1558" t="s">
        <v>3888</v>
      </c>
      <c r="D317" s="1558" t="s">
        <v>3888</v>
      </c>
      <c r="E317" s="1559"/>
      <c r="F317" s="1559"/>
      <c r="G317" s="1559"/>
    </row>
    <row r="318" spans="1:7" ht="18.75">
      <c r="A318" s="1561" t="s">
        <v>4209</v>
      </c>
      <c r="B318" s="1562" t="s">
        <v>3887</v>
      </c>
      <c r="C318" s="1562" t="s">
        <v>3888</v>
      </c>
      <c r="D318" s="1562" t="s">
        <v>3888</v>
      </c>
      <c r="E318" s="1559"/>
      <c r="F318" s="1559"/>
      <c r="G318" s="1559"/>
    </row>
    <row r="319" spans="1:7" ht="37.5">
      <c r="A319" s="1561" t="s">
        <v>4210</v>
      </c>
      <c r="B319" s="1562" t="s">
        <v>3887</v>
      </c>
      <c r="C319" s="1562" t="s">
        <v>3888</v>
      </c>
      <c r="D319" s="1562" t="s">
        <v>3888</v>
      </c>
      <c r="E319" s="1559"/>
      <c r="F319" s="1559"/>
      <c r="G319" s="1559"/>
    </row>
    <row r="320" spans="1:7" ht="18">
      <c r="A320" s="1560" t="s">
        <v>4211</v>
      </c>
      <c r="B320" s="1558" t="s">
        <v>3887</v>
      </c>
      <c r="C320" s="1558" t="s">
        <v>3888</v>
      </c>
      <c r="D320" s="1558" t="s">
        <v>3888</v>
      </c>
      <c r="E320" s="1559"/>
      <c r="F320" s="1559"/>
      <c r="G320" s="1559"/>
    </row>
    <row r="321" spans="1:7" ht="18.75">
      <c r="A321" s="1561" t="s">
        <v>4212</v>
      </c>
      <c r="B321" s="1562" t="s">
        <v>3887</v>
      </c>
      <c r="C321" s="1562" t="s">
        <v>3888</v>
      </c>
      <c r="D321" s="1562" t="s">
        <v>3888</v>
      </c>
      <c r="E321" s="1559"/>
      <c r="F321" s="1559"/>
      <c r="G321" s="1559"/>
    </row>
    <row r="322" spans="1:7" ht="18.75">
      <c r="A322" s="1561" t="s">
        <v>4213</v>
      </c>
      <c r="B322" s="1562" t="s">
        <v>3887</v>
      </c>
      <c r="C322" s="1562" t="s">
        <v>3888</v>
      </c>
      <c r="D322" s="1562" t="s">
        <v>3888</v>
      </c>
      <c r="E322" s="1559"/>
      <c r="F322" s="1559"/>
      <c r="G322" s="1559"/>
    </row>
    <row r="323" spans="1:7" ht="18.75">
      <c r="A323" s="1561" t="s">
        <v>4214</v>
      </c>
      <c r="B323" s="1562" t="s">
        <v>3887</v>
      </c>
      <c r="C323" s="1562" t="s">
        <v>3888</v>
      </c>
      <c r="D323" s="1562" t="s">
        <v>3888</v>
      </c>
      <c r="E323" s="1559"/>
      <c r="F323" s="1559"/>
      <c r="G323" s="1559"/>
    </row>
    <row r="324" spans="1:7" ht="37.5">
      <c r="A324" s="1561" t="s">
        <v>4215</v>
      </c>
      <c r="B324" s="1562" t="s">
        <v>3887</v>
      </c>
      <c r="C324" s="1562" t="s">
        <v>3888</v>
      </c>
      <c r="D324" s="1562" t="s">
        <v>3888</v>
      </c>
      <c r="E324" s="1559"/>
      <c r="F324" s="1559"/>
      <c r="G324" s="1559"/>
    </row>
    <row r="325" spans="1:7" ht="36">
      <c r="A325" s="1560" t="s">
        <v>4216</v>
      </c>
      <c r="B325" s="1558" t="s">
        <v>3887</v>
      </c>
      <c r="C325" s="1558" t="s">
        <v>3888</v>
      </c>
      <c r="D325" s="1558" t="s">
        <v>3888</v>
      </c>
      <c r="E325" s="1559"/>
      <c r="F325" s="1559"/>
      <c r="G325" s="1559"/>
    </row>
    <row r="326" spans="1:7" ht="18.75">
      <c r="A326" s="1561" t="s">
        <v>4217</v>
      </c>
      <c r="B326" s="1562" t="s">
        <v>3887</v>
      </c>
      <c r="C326" s="1562" t="s">
        <v>3888</v>
      </c>
      <c r="D326" s="1562" t="s">
        <v>3888</v>
      </c>
      <c r="E326" s="1559"/>
      <c r="F326" s="1559"/>
      <c r="G326" s="1559"/>
    </row>
    <row r="327" spans="1:7" ht="18.75">
      <c r="A327" s="1561" t="s">
        <v>4218</v>
      </c>
      <c r="B327" s="1562" t="s">
        <v>3887</v>
      </c>
      <c r="C327" s="1562" t="s">
        <v>3888</v>
      </c>
      <c r="D327" s="1562" t="s">
        <v>3888</v>
      </c>
      <c r="E327" s="1559"/>
      <c r="F327" s="1559"/>
      <c r="G327" s="1559"/>
    </row>
    <row r="328" spans="1:7" ht="18.75">
      <c r="A328" s="1561" t="s">
        <v>4219</v>
      </c>
      <c r="B328" s="1562" t="s">
        <v>3887</v>
      </c>
      <c r="C328" s="1562" t="s">
        <v>3888</v>
      </c>
      <c r="D328" s="1562" t="s">
        <v>3888</v>
      </c>
      <c r="E328" s="1559"/>
      <c r="F328" s="1559"/>
      <c r="G328" s="1559"/>
    </row>
    <row r="329" spans="1:7" ht="18">
      <c r="A329" s="1557" t="s">
        <v>4220</v>
      </c>
      <c r="B329" s="1558" t="s">
        <v>3887</v>
      </c>
      <c r="C329" s="1558" t="s">
        <v>3888</v>
      </c>
      <c r="D329" s="1558" t="s">
        <v>3888</v>
      </c>
      <c r="E329" s="1559"/>
      <c r="F329" s="1559"/>
      <c r="G329" s="1559"/>
    </row>
    <row r="330" spans="1:7" ht="18.75">
      <c r="A330" s="1561" t="s">
        <v>4221</v>
      </c>
      <c r="B330" s="1562" t="s">
        <v>3887</v>
      </c>
      <c r="C330" s="1562" t="s">
        <v>3888</v>
      </c>
      <c r="D330" s="1562" t="s">
        <v>3888</v>
      </c>
      <c r="E330" s="1559"/>
      <c r="F330" s="1559"/>
      <c r="G330" s="1559"/>
    </row>
    <row r="331" spans="1:7" ht="18.75">
      <c r="A331" s="1561" t="s">
        <v>4222</v>
      </c>
      <c r="B331" s="1562" t="s">
        <v>3887</v>
      </c>
      <c r="C331" s="1562" t="s">
        <v>3888</v>
      </c>
      <c r="D331" s="1562" t="s">
        <v>3888</v>
      </c>
      <c r="E331" s="1559"/>
      <c r="F331" s="1559"/>
      <c r="G331" s="1559"/>
    </row>
    <row r="332" spans="1:7" ht="37.5">
      <c r="A332" s="1561" t="s">
        <v>4223</v>
      </c>
      <c r="B332" s="1562" t="s">
        <v>3887</v>
      </c>
      <c r="C332" s="1562" t="s">
        <v>3888</v>
      </c>
      <c r="D332" s="1562" t="s">
        <v>3888</v>
      </c>
      <c r="E332" s="1559"/>
      <c r="F332" s="1559"/>
      <c r="G332" s="1559"/>
    </row>
    <row r="333" spans="1:7" ht="18.75">
      <c r="A333" s="1561" t="s">
        <v>4224</v>
      </c>
      <c r="B333" s="1562" t="s">
        <v>3887</v>
      </c>
      <c r="C333" s="1562" t="s">
        <v>3888</v>
      </c>
      <c r="D333" s="1562" t="s">
        <v>3888</v>
      </c>
      <c r="E333" s="1559"/>
      <c r="F333" s="1559"/>
      <c r="G333" s="1559"/>
    </row>
    <row r="334" spans="1:7" ht="18.75">
      <c r="A334" s="1561" t="s">
        <v>4225</v>
      </c>
      <c r="B334" s="1562" t="s">
        <v>3887</v>
      </c>
      <c r="C334" s="1562" t="s">
        <v>3888</v>
      </c>
      <c r="D334" s="1562" t="s">
        <v>3888</v>
      </c>
      <c r="E334" s="1559"/>
      <c r="F334" s="1559"/>
      <c r="G334" s="1559"/>
    </row>
    <row r="335" spans="1:7" ht="18.75">
      <c r="A335" s="1561" t="s">
        <v>4226</v>
      </c>
      <c r="B335" s="1562" t="s">
        <v>3887</v>
      </c>
      <c r="C335" s="1562" t="s">
        <v>3888</v>
      </c>
      <c r="D335" s="1562" t="s">
        <v>3888</v>
      </c>
      <c r="E335" s="1559"/>
      <c r="F335" s="1559"/>
      <c r="G335" s="1559"/>
    </row>
    <row r="336" spans="1:7" ht="18">
      <c r="A336" s="1560" t="s">
        <v>4227</v>
      </c>
      <c r="B336" s="1558" t="s">
        <v>3887</v>
      </c>
      <c r="C336" s="1558" t="s">
        <v>3888</v>
      </c>
      <c r="D336" s="1558" t="s">
        <v>3888</v>
      </c>
      <c r="E336" s="1559"/>
      <c r="F336" s="1559"/>
      <c r="G336" s="1559"/>
    </row>
    <row r="337" spans="1:7" ht="37.5">
      <c r="A337" s="1561" t="s">
        <v>4228</v>
      </c>
      <c r="B337" s="1562" t="s">
        <v>3887</v>
      </c>
      <c r="C337" s="1562" t="s">
        <v>3888</v>
      </c>
      <c r="D337" s="1562" t="s">
        <v>3888</v>
      </c>
      <c r="E337" s="1559"/>
      <c r="F337" s="1559"/>
      <c r="G337" s="1559"/>
    </row>
    <row r="338" spans="1:7" ht="18.75">
      <c r="A338" s="1561" t="s">
        <v>4229</v>
      </c>
      <c r="B338" s="1562" t="s">
        <v>3887</v>
      </c>
      <c r="C338" s="1562" t="s">
        <v>3888</v>
      </c>
      <c r="D338" s="1562" t="s">
        <v>3888</v>
      </c>
      <c r="E338" s="1559"/>
      <c r="F338" s="1559"/>
      <c r="G338" s="1559"/>
    </row>
    <row r="339" spans="1:7" ht="18.75">
      <c r="A339" s="1561" t="s">
        <v>4230</v>
      </c>
      <c r="B339" s="1562" t="s">
        <v>3887</v>
      </c>
      <c r="C339" s="1562" t="s">
        <v>3888</v>
      </c>
      <c r="D339" s="1562" t="s">
        <v>3888</v>
      </c>
      <c r="E339" s="1559"/>
      <c r="F339" s="1559"/>
      <c r="G339" s="1559"/>
    </row>
    <row r="340" spans="1:7" ht="18">
      <c r="A340" s="1560" t="s">
        <v>4231</v>
      </c>
      <c r="B340" s="1558" t="s">
        <v>3887</v>
      </c>
      <c r="C340" s="1558" t="s">
        <v>3888</v>
      </c>
      <c r="D340" s="1558" t="s">
        <v>3888</v>
      </c>
      <c r="E340" s="1559"/>
      <c r="F340" s="1559"/>
      <c r="G340" s="1559"/>
    </row>
    <row r="341" spans="1:7" ht="18">
      <c r="A341" s="1560" t="s">
        <v>4232</v>
      </c>
      <c r="B341" s="1558" t="s">
        <v>3887</v>
      </c>
      <c r="C341" s="1558" t="s">
        <v>3888</v>
      </c>
      <c r="D341" s="1558" t="s">
        <v>3888</v>
      </c>
      <c r="E341" s="1559"/>
      <c r="F341" s="1559"/>
      <c r="G341" s="1559"/>
    </row>
    <row r="342" spans="1:7" ht="18.75">
      <c r="A342" s="1561" t="s">
        <v>4233</v>
      </c>
      <c r="B342" s="1562" t="s">
        <v>3887</v>
      </c>
      <c r="C342" s="1562" t="s">
        <v>3888</v>
      </c>
      <c r="D342" s="1562" t="s">
        <v>3888</v>
      </c>
      <c r="E342" s="1559"/>
      <c r="F342" s="1559"/>
      <c r="G342" s="1559"/>
    </row>
    <row r="343" spans="1:7" ht="37.5">
      <c r="A343" s="1561" t="s">
        <v>4234</v>
      </c>
      <c r="B343" s="1562" t="s">
        <v>3887</v>
      </c>
      <c r="C343" s="1562" t="s">
        <v>3888</v>
      </c>
      <c r="D343" s="1562" t="s">
        <v>3888</v>
      </c>
      <c r="E343" s="1559"/>
      <c r="F343" s="1559"/>
      <c r="G343" s="1559"/>
    </row>
    <row r="344" spans="1:7" ht="18">
      <c r="A344" s="1560" t="s">
        <v>4235</v>
      </c>
      <c r="B344" s="1558" t="s">
        <v>3887</v>
      </c>
      <c r="C344" s="1558" t="s">
        <v>3888</v>
      </c>
      <c r="D344" s="1558" t="s">
        <v>3888</v>
      </c>
      <c r="E344" s="1559"/>
      <c r="F344" s="1559"/>
      <c r="G344" s="1559"/>
    </row>
    <row r="345" spans="1:7" ht="37.5">
      <c r="A345" s="1561" t="s">
        <v>4236</v>
      </c>
      <c r="B345" s="1562" t="s">
        <v>3887</v>
      </c>
      <c r="C345" s="1562" t="s">
        <v>3888</v>
      </c>
      <c r="D345" s="1562" t="s">
        <v>3888</v>
      </c>
      <c r="E345" s="1559"/>
      <c r="F345" s="1559"/>
      <c r="G345" s="1559"/>
    </row>
    <row r="346" spans="1:7" ht="18.75">
      <c r="A346" s="1561" t="s">
        <v>4237</v>
      </c>
      <c r="B346" s="1562" t="s">
        <v>3887</v>
      </c>
      <c r="C346" s="1562" t="s">
        <v>3888</v>
      </c>
      <c r="D346" s="1562" t="s">
        <v>3888</v>
      </c>
      <c r="E346" s="1559"/>
      <c r="F346" s="1559"/>
      <c r="G346" s="1559"/>
    </row>
    <row r="347" spans="1:7" ht="18.75">
      <c r="A347" s="1561" t="s">
        <v>4238</v>
      </c>
      <c r="B347" s="1562" t="s">
        <v>3887</v>
      </c>
      <c r="C347" s="1562" t="s">
        <v>3888</v>
      </c>
      <c r="D347" s="1562" t="s">
        <v>3888</v>
      </c>
      <c r="E347" s="1559"/>
      <c r="F347" s="1559"/>
      <c r="G347" s="1559"/>
    </row>
    <row r="348" spans="1:7" ht="18.75">
      <c r="A348" s="1561" t="s">
        <v>4239</v>
      </c>
      <c r="B348" s="1562" t="s">
        <v>3887</v>
      </c>
      <c r="C348" s="1562" t="s">
        <v>3888</v>
      </c>
      <c r="D348" s="1562" t="s">
        <v>3888</v>
      </c>
      <c r="E348" s="1559"/>
      <c r="F348" s="1559"/>
      <c r="G348" s="1559"/>
    </row>
    <row r="349" spans="1:7" ht="18">
      <c r="A349" s="1560" t="s">
        <v>4240</v>
      </c>
      <c r="B349" s="1558" t="s">
        <v>3887</v>
      </c>
      <c r="C349" s="1558" t="s">
        <v>3888</v>
      </c>
      <c r="D349" s="1558" t="s">
        <v>3888</v>
      </c>
      <c r="E349" s="1559"/>
      <c r="F349" s="1559"/>
      <c r="G349" s="1559"/>
    </row>
    <row r="350" spans="1:7" ht="18.75">
      <c r="A350" s="1561" t="s">
        <v>4241</v>
      </c>
      <c r="B350" s="1562" t="s">
        <v>3887</v>
      </c>
      <c r="C350" s="1562" t="s">
        <v>3888</v>
      </c>
      <c r="D350" s="1562" t="s">
        <v>3888</v>
      </c>
      <c r="E350" s="1559"/>
      <c r="F350" s="1559"/>
      <c r="G350" s="1559"/>
    </row>
    <row r="351" spans="1:7" ht="18.75">
      <c r="A351" s="1561" t="s">
        <v>4242</v>
      </c>
      <c r="B351" s="1562" t="s">
        <v>3887</v>
      </c>
      <c r="C351" s="1562" t="s">
        <v>3888</v>
      </c>
      <c r="D351" s="1562" t="s">
        <v>3888</v>
      </c>
      <c r="E351" s="1559"/>
      <c r="F351" s="1559"/>
      <c r="G351" s="1559"/>
    </row>
    <row r="352" spans="1:7" ht="18.75">
      <c r="A352" s="1561" t="s">
        <v>4243</v>
      </c>
      <c r="B352" s="1562" t="s">
        <v>3887</v>
      </c>
      <c r="C352" s="1562" t="s">
        <v>3888</v>
      </c>
      <c r="D352" s="1562" t="s">
        <v>3888</v>
      </c>
      <c r="E352" s="1559"/>
      <c r="F352" s="1559"/>
      <c r="G352" s="1559"/>
    </row>
    <row r="353" spans="1:7" ht="37.5">
      <c r="A353" s="1561" t="s">
        <v>4244</v>
      </c>
      <c r="B353" s="1562" t="s">
        <v>3887</v>
      </c>
      <c r="C353" s="1562" t="s">
        <v>3888</v>
      </c>
      <c r="D353" s="1562" t="s">
        <v>3888</v>
      </c>
      <c r="E353" s="1559"/>
      <c r="F353" s="1559"/>
      <c r="G353" s="1559"/>
    </row>
    <row r="354" spans="1:7" ht="37.5">
      <c r="A354" s="1561" t="s">
        <v>4245</v>
      </c>
      <c r="B354" s="1562" t="s">
        <v>3887</v>
      </c>
      <c r="C354" s="1562" t="s">
        <v>3888</v>
      </c>
      <c r="D354" s="1562" t="s">
        <v>3888</v>
      </c>
      <c r="E354" s="1559"/>
      <c r="F354" s="1559"/>
      <c r="G354" s="1559"/>
    </row>
    <row r="355" spans="1:7" ht="18">
      <c r="A355" s="1557" t="s">
        <v>4246</v>
      </c>
      <c r="B355" s="1558" t="s">
        <v>3887</v>
      </c>
      <c r="C355" s="1558" t="s">
        <v>3888</v>
      </c>
      <c r="D355" s="1558" t="s">
        <v>3888</v>
      </c>
      <c r="E355" s="1559"/>
      <c r="F355" s="1559"/>
      <c r="G355" s="1559"/>
    </row>
    <row r="356" spans="1:7" ht="18">
      <c r="A356" s="1560" t="s">
        <v>4247</v>
      </c>
      <c r="B356" s="1558" t="s">
        <v>3887</v>
      </c>
      <c r="C356" s="1558" t="s">
        <v>3888</v>
      </c>
      <c r="D356" s="1558" t="s">
        <v>3888</v>
      </c>
      <c r="E356" s="1559"/>
      <c r="F356" s="1559"/>
      <c r="G356" s="1559"/>
    </row>
    <row r="357" spans="1:7" ht="37.5">
      <c r="A357" s="1561" t="s">
        <v>4248</v>
      </c>
      <c r="B357" s="1562" t="s">
        <v>3887</v>
      </c>
      <c r="C357" s="1562" t="s">
        <v>3888</v>
      </c>
      <c r="D357" s="1562" t="s">
        <v>3888</v>
      </c>
      <c r="E357" s="1559"/>
      <c r="F357" s="1559"/>
      <c r="G357" s="1559"/>
    </row>
    <row r="358" spans="1:7" ht="18.75">
      <c r="A358" s="1561" t="s">
        <v>4249</v>
      </c>
      <c r="B358" s="1562" t="s">
        <v>3887</v>
      </c>
      <c r="C358" s="1562" t="s">
        <v>3888</v>
      </c>
      <c r="D358" s="1562" t="s">
        <v>3888</v>
      </c>
      <c r="E358" s="1559"/>
      <c r="F358" s="1559"/>
      <c r="G358" s="1559"/>
    </row>
    <row r="359" spans="1:7" ht="18">
      <c r="A359" s="1560" t="s">
        <v>4250</v>
      </c>
      <c r="B359" s="1558" t="s">
        <v>3887</v>
      </c>
      <c r="C359" s="1558" t="s">
        <v>3888</v>
      </c>
      <c r="D359" s="1558" t="s">
        <v>3888</v>
      </c>
      <c r="E359" s="1559"/>
      <c r="F359" s="1559"/>
      <c r="G359" s="1559"/>
    </row>
    <row r="360" spans="1:7" ht="18.75">
      <c r="A360" s="1561" t="s">
        <v>4251</v>
      </c>
      <c r="B360" s="1562" t="s">
        <v>3887</v>
      </c>
      <c r="C360" s="1562" t="s">
        <v>3888</v>
      </c>
      <c r="D360" s="1562" t="s">
        <v>3888</v>
      </c>
      <c r="E360" s="1559"/>
      <c r="F360" s="1559"/>
      <c r="G360" s="1559"/>
    </row>
    <row r="361" spans="1:7" ht="18.75">
      <c r="A361" s="1561" t="s">
        <v>4252</v>
      </c>
      <c r="B361" s="1562" t="s">
        <v>3887</v>
      </c>
      <c r="C361" s="1562" t="s">
        <v>3888</v>
      </c>
      <c r="D361" s="1562" t="s">
        <v>3888</v>
      </c>
      <c r="E361" s="1559"/>
      <c r="F361" s="1559"/>
      <c r="G361" s="1559"/>
    </row>
    <row r="362" spans="1:7" ht="18">
      <c r="A362" s="1560" t="s">
        <v>4253</v>
      </c>
      <c r="B362" s="1558" t="s">
        <v>3887</v>
      </c>
      <c r="C362" s="1558" t="s">
        <v>3888</v>
      </c>
      <c r="D362" s="1558" t="s">
        <v>3888</v>
      </c>
      <c r="E362" s="1559"/>
      <c r="F362" s="1559"/>
      <c r="G362" s="1559"/>
    </row>
    <row r="363" spans="1:7" ht="18">
      <c r="A363" s="1560" t="s">
        <v>4254</v>
      </c>
      <c r="B363" s="1558" t="s">
        <v>3887</v>
      </c>
      <c r="C363" s="1558" t="s">
        <v>3888</v>
      </c>
      <c r="D363" s="1558" t="s">
        <v>3888</v>
      </c>
      <c r="E363" s="1559"/>
      <c r="F363" s="1559"/>
      <c r="G363" s="1559"/>
    </row>
    <row r="364" spans="1:7" ht="18.75">
      <c r="A364" s="1561" t="s">
        <v>4255</v>
      </c>
      <c r="B364" s="1562" t="s">
        <v>3887</v>
      </c>
      <c r="C364" s="1562" t="s">
        <v>3888</v>
      </c>
      <c r="D364" s="1562" t="s">
        <v>3888</v>
      </c>
      <c r="E364" s="1559"/>
      <c r="F364" s="1559"/>
      <c r="G364" s="1559"/>
    </row>
    <row r="365" spans="1:7" ht="37.5">
      <c r="A365" s="1561" t="s">
        <v>4256</v>
      </c>
      <c r="B365" s="1562" t="s">
        <v>3887</v>
      </c>
      <c r="C365" s="1562" t="s">
        <v>3888</v>
      </c>
      <c r="D365" s="1562" t="s">
        <v>3888</v>
      </c>
      <c r="E365" s="1559"/>
      <c r="F365" s="1559"/>
      <c r="G365" s="1559"/>
    </row>
    <row r="366" spans="1:7" ht="18.75">
      <c r="A366" s="1561" t="s">
        <v>4257</v>
      </c>
      <c r="B366" s="1562" t="s">
        <v>3887</v>
      </c>
      <c r="C366" s="1562" t="s">
        <v>3888</v>
      </c>
      <c r="D366" s="1562" t="s">
        <v>3888</v>
      </c>
      <c r="E366" s="1559"/>
      <c r="F366" s="1559"/>
      <c r="G366" s="1559"/>
    </row>
    <row r="367" spans="1:7" ht="18.75">
      <c r="A367" s="1561" t="s">
        <v>4258</v>
      </c>
      <c r="B367" s="1562" t="s">
        <v>3887</v>
      </c>
      <c r="C367" s="1562" t="s">
        <v>3888</v>
      </c>
      <c r="D367" s="1562" t="s">
        <v>3888</v>
      </c>
      <c r="E367" s="1559"/>
      <c r="F367" s="1559"/>
      <c r="G367" s="1559"/>
    </row>
    <row r="368" spans="1:7" ht="18.75">
      <c r="A368" s="1561" t="s">
        <v>4259</v>
      </c>
      <c r="B368" s="1562" t="s">
        <v>3887</v>
      </c>
      <c r="C368" s="1562" t="s">
        <v>3888</v>
      </c>
      <c r="D368" s="1562" t="s">
        <v>3888</v>
      </c>
      <c r="E368" s="1559"/>
      <c r="F368" s="1559"/>
      <c r="G368" s="1559"/>
    </row>
    <row r="369" spans="1:7" ht="18.75">
      <c r="A369" s="1561" t="s">
        <v>4260</v>
      </c>
      <c r="B369" s="1562" t="s">
        <v>3887</v>
      </c>
      <c r="C369" s="1562" t="s">
        <v>3888</v>
      </c>
      <c r="D369" s="1562" t="s">
        <v>3888</v>
      </c>
      <c r="E369" s="1559"/>
      <c r="F369" s="1559"/>
      <c r="G369" s="1559"/>
    </row>
    <row r="370" spans="1:7" ht="18.75">
      <c r="A370" s="1561" t="s">
        <v>4261</v>
      </c>
      <c r="B370" s="1562" t="s">
        <v>3887</v>
      </c>
      <c r="C370" s="1562" t="s">
        <v>3888</v>
      </c>
      <c r="D370" s="1562" t="s">
        <v>3888</v>
      </c>
      <c r="E370" s="1559"/>
      <c r="F370" s="1559"/>
      <c r="G370" s="1559"/>
    </row>
    <row r="371" spans="1:7" ht="18.75">
      <c r="A371" s="1561" t="s">
        <v>4262</v>
      </c>
      <c r="B371" s="1562" t="s">
        <v>3887</v>
      </c>
      <c r="C371" s="1562" t="s">
        <v>3888</v>
      </c>
      <c r="D371" s="1562" t="s">
        <v>3888</v>
      </c>
      <c r="E371" s="1559"/>
      <c r="F371" s="1559"/>
      <c r="G371" s="1559"/>
    </row>
    <row r="372" spans="1:7" ht="36">
      <c r="A372" s="1560" t="s">
        <v>4263</v>
      </c>
      <c r="B372" s="1558" t="s">
        <v>3887</v>
      </c>
      <c r="C372" s="1558" t="s">
        <v>3888</v>
      </c>
      <c r="D372" s="1558" t="s">
        <v>3888</v>
      </c>
      <c r="E372" s="1559"/>
      <c r="F372" s="1559"/>
      <c r="G372" s="1559"/>
    </row>
    <row r="373" spans="1:7" ht="18.75">
      <c r="A373" s="1561" t="s">
        <v>4264</v>
      </c>
      <c r="B373" s="1562" t="s">
        <v>3887</v>
      </c>
      <c r="C373" s="1562" t="s">
        <v>3888</v>
      </c>
      <c r="D373" s="1562" t="s">
        <v>3888</v>
      </c>
      <c r="E373" s="1559"/>
      <c r="F373" s="1559"/>
      <c r="G373" s="1559"/>
    </row>
    <row r="374" spans="1:7" ht="18.75">
      <c r="A374" s="1561" t="s">
        <v>4265</v>
      </c>
      <c r="B374" s="1562" t="s">
        <v>3887</v>
      </c>
      <c r="C374" s="1562" t="s">
        <v>3888</v>
      </c>
      <c r="D374" s="1562" t="s">
        <v>3888</v>
      </c>
      <c r="E374" s="1559"/>
      <c r="F374" s="1559"/>
      <c r="G374" s="1559"/>
    </row>
    <row r="375" spans="1:7" ht="18.75">
      <c r="A375" s="1561" t="s">
        <v>4266</v>
      </c>
      <c r="B375" s="1562" t="s">
        <v>3887</v>
      </c>
      <c r="C375" s="1562" t="s">
        <v>3888</v>
      </c>
      <c r="D375" s="1562" t="s">
        <v>3888</v>
      </c>
      <c r="E375" s="1559"/>
      <c r="F375" s="1559"/>
      <c r="G375" s="1559"/>
    </row>
    <row r="376" spans="1:7" ht="18">
      <c r="A376" s="1560" t="s">
        <v>4267</v>
      </c>
      <c r="B376" s="1558" t="s">
        <v>3887</v>
      </c>
      <c r="C376" s="1558" t="s">
        <v>3888</v>
      </c>
      <c r="D376" s="1558" t="s">
        <v>3888</v>
      </c>
      <c r="E376" s="1559"/>
      <c r="F376" s="1559"/>
      <c r="G376" s="1559"/>
    </row>
    <row r="377" spans="1:7" ht="37.5">
      <c r="A377" s="1561" t="s">
        <v>4268</v>
      </c>
      <c r="B377" s="1562" t="s">
        <v>3887</v>
      </c>
      <c r="C377" s="1562" t="s">
        <v>3888</v>
      </c>
      <c r="D377" s="1562" t="s">
        <v>3888</v>
      </c>
      <c r="E377" s="1559"/>
      <c r="F377" s="1559"/>
      <c r="G377" s="1559"/>
    </row>
    <row r="378" spans="1:7" ht="37.5">
      <c r="A378" s="1561" t="s">
        <v>4269</v>
      </c>
      <c r="B378" s="1562" t="s">
        <v>3887</v>
      </c>
      <c r="C378" s="1562" t="s">
        <v>3888</v>
      </c>
      <c r="D378" s="1562" t="s">
        <v>3888</v>
      </c>
      <c r="E378" s="1559"/>
      <c r="F378" s="1559"/>
      <c r="G378" s="1559"/>
    </row>
    <row r="379" spans="1:7" ht="18">
      <c r="A379" s="1560" t="s">
        <v>4270</v>
      </c>
      <c r="B379" s="1558" t="s">
        <v>3887</v>
      </c>
      <c r="C379" s="1558" t="s">
        <v>3888</v>
      </c>
      <c r="D379" s="1558" t="s">
        <v>3888</v>
      </c>
      <c r="E379" s="1559"/>
      <c r="F379" s="1559"/>
      <c r="G379" s="1559"/>
    </row>
    <row r="380" spans="1:7" ht="37.5">
      <c r="A380" s="1561" t="s">
        <v>4271</v>
      </c>
      <c r="B380" s="1562" t="s">
        <v>3887</v>
      </c>
      <c r="C380" s="1562" t="s">
        <v>3888</v>
      </c>
      <c r="D380" s="1562" t="s">
        <v>3888</v>
      </c>
      <c r="E380" s="1559"/>
      <c r="F380" s="1559"/>
      <c r="G380" s="1559"/>
    </row>
    <row r="381" spans="1:7" ht="18.75">
      <c r="A381" s="1561" t="s">
        <v>4272</v>
      </c>
      <c r="B381" s="1562" t="s">
        <v>3887</v>
      </c>
      <c r="C381" s="1562" t="s">
        <v>3888</v>
      </c>
      <c r="D381" s="1562" t="s">
        <v>3888</v>
      </c>
      <c r="E381" s="1559"/>
      <c r="F381" s="1559"/>
      <c r="G381" s="1559"/>
    </row>
    <row r="382" spans="1:7" ht="18">
      <c r="A382" s="1557" t="s">
        <v>4273</v>
      </c>
      <c r="B382" s="1558" t="s">
        <v>3887</v>
      </c>
      <c r="C382" s="1558" t="s">
        <v>3888</v>
      </c>
      <c r="D382" s="1558" t="s">
        <v>3888</v>
      </c>
      <c r="E382" s="1559"/>
      <c r="F382" s="1559"/>
      <c r="G382" s="1559"/>
    </row>
    <row r="383" spans="1:7" ht="18">
      <c r="A383" s="1560" t="s">
        <v>4274</v>
      </c>
      <c r="B383" s="1558" t="s">
        <v>3887</v>
      </c>
      <c r="C383" s="1558" t="s">
        <v>3888</v>
      </c>
      <c r="D383" s="1558" t="s">
        <v>3888</v>
      </c>
      <c r="E383" s="1559"/>
      <c r="F383" s="1559"/>
      <c r="G383" s="1559"/>
    </row>
    <row r="384" spans="1:7" ht="18.75">
      <c r="A384" s="1561" t="s">
        <v>4275</v>
      </c>
      <c r="B384" s="1562" t="s">
        <v>3887</v>
      </c>
      <c r="C384" s="1562" t="s">
        <v>3888</v>
      </c>
      <c r="D384" s="1562" t="s">
        <v>3888</v>
      </c>
      <c r="E384" s="1559"/>
      <c r="F384" s="1559"/>
      <c r="G384" s="1559"/>
    </row>
    <row r="385" spans="1:7" ht="18.75">
      <c r="A385" s="1561" t="s">
        <v>4276</v>
      </c>
      <c r="B385" s="1562" t="s">
        <v>3887</v>
      </c>
      <c r="C385" s="1562" t="s">
        <v>3888</v>
      </c>
      <c r="D385" s="1562" t="s">
        <v>3888</v>
      </c>
      <c r="E385" s="1559"/>
      <c r="F385" s="1559"/>
      <c r="G385" s="1559"/>
    </row>
    <row r="386" spans="1:7" ht="18.75">
      <c r="A386" s="1561" t="s">
        <v>4277</v>
      </c>
      <c r="B386" s="1562" t="s">
        <v>3887</v>
      </c>
      <c r="C386" s="1562" t="s">
        <v>3888</v>
      </c>
      <c r="D386" s="1562" t="s">
        <v>3888</v>
      </c>
      <c r="E386" s="1559"/>
      <c r="F386" s="1559"/>
      <c r="G386" s="1559"/>
    </row>
    <row r="387" spans="1:7" ht="18">
      <c r="A387" s="1560" t="s">
        <v>4278</v>
      </c>
      <c r="B387" s="1558" t="s">
        <v>3887</v>
      </c>
      <c r="C387" s="1558" t="s">
        <v>3888</v>
      </c>
      <c r="D387" s="1558" t="s">
        <v>3888</v>
      </c>
      <c r="E387" s="1559"/>
      <c r="F387" s="1559"/>
      <c r="G387" s="1559"/>
    </row>
    <row r="388" spans="1:7" ht="37.5">
      <c r="A388" s="1561" t="s">
        <v>4279</v>
      </c>
      <c r="B388" s="1562" t="s">
        <v>3887</v>
      </c>
      <c r="C388" s="1562" t="s">
        <v>3888</v>
      </c>
      <c r="D388" s="1562" t="s">
        <v>3888</v>
      </c>
      <c r="E388" s="1559"/>
      <c r="F388" s="1559"/>
      <c r="G388" s="1559"/>
    </row>
    <row r="389" spans="1:7" ht="18.75">
      <c r="A389" s="1561" t="s">
        <v>4280</v>
      </c>
      <c r="B389" s="1562" t="s">
        <v>3887</v>
      </c>
      <c r="C389" s="1562" t="s">
        <v>3888</v>
      </c>
      <c r="D389" s="1562" t="s">
        <v>3888</v>
      </c>
      <c r="E389" s="1559"/>
      <c r="F389" s="1559"/>
      <c r="G389" s="1559"/>
    </row>
    <row r="390" spans="1:7" ht="37.5">
      <c r="A390" s="1561" t="s">
        <v>4281</v>
      </c>
      <c r="B390" s="1562" t="s">
        <v>3887</v>
      </c>
      <c r="C390" s="1562" t="s">
        <v>3888</v>
      </c>
      <c r="D390" s="1562" t="s">
        <v>3888</v>
      </c>
      <c r="E390" s="1559"/>
      <c r="F390" s="1559"/>
      <c r="G390" s="1559"/>
    </row>
    <row r="391" spans="1:7" ht="18.75">
      <c r="A391" s="1561" t="s">
        <v>4282</v>
      </c>
      <c r="B391" s="1562" t="s">
        <v>3887</v>
      </c>
      <c r="C391" s="1562" t="s">
        <v>3888</v>
      </c>
      <c r="D391" s="1562" t="s">
        <v>3888</v>
      </c>
      <c r="E391" s="1559"/>
      <c r="F391" s="1559"/>
      <c r="G391" s="1559"/>
    </row>
    <row r="392" spans="1:7" ht="18">
      <c r="A392" s="1560" t="s">
        <v>4283</v>
      </c>
      <c r="B392" s="1558" t="s">
        <v>3887</v>
      </c>
      <c r="C392" s="1558" t="s">
        <v>3888</v>
      </c>
      <c r="D392" s="1558" t="s">
        <v>3888</v>
      </c>
      <c r="E392" s="1559"/>
      <c r="F392" s="1559"/>
      <c r="G392" s="1559"/>
    </row>
    <row r="393" spans="1:7" ht="18">
      <c r="A393" s="1560" t="s">
        <v>4284</v>
      </c>
      <c r="B393" s="1558" t="s">
        <v>3887</v>
      </c>
      <c r="C393" s="1558" t="s">
        <v>3888</v>
      </c>
      <c r="D393" s="1558" t="s">
        <v>3888</v>
      </c>
      <c r="E393" s="1559"/>
      <c r="F393" s="1559"/>
      <c r="G393" s="1559"/>
    </row>
    <row r="394" spans="1:7" ht="18">
      <c r="A394" s="1560" t="s">
        <v>4285</v>
      </c>
      <c r="B394" s="1558" t="s">
        <v>3887</v>
      </c>
      <c r="C394" s="1558" t="s">
        <v>3888</v>
      </c>
      <c r="D394" s="1558" t="s">
        <v>3888</v>
      </c>
      <c r="E394" s="1559"/>
      <c r="F394" s="1559"/>
      <c r="G394" s="1559"/>
    </row>
    <row r="395" spans="1:7" ht="18">
      <c r="A395" s="1560" t="s">
        <v>4286</v>
      </c>
      <c r="B395" s="1558" t="s">
        <v>3887</v>
      </c>
      <c r="C395" s="1558" t="s">
        <v>3888</v>
      </c>
      <c r="D395" s="1558" t="s">
        <v>3888</v>
      </c>
      <c r="E395" s="1559"/>
      <c r="F395" s="1559"/>
      <c r="G395" s="1559"/>
    </row>
    <row r="396" spans="1:7" ht="37.5">
      <c r="A396" s="1561" t="s">
        <v>4287</v>
      </c>
      <c r="B396" s="1562" t="s">
        <v>3887</v>
      </c>
      <c r="C396" s="1562" t="s">
        <v>3888</v>
      </c>
      <c r="D396" s="1562" t="s">
        <v>3888</v>
      </c>
      <c r="E396" s="1559"/>
      <c r="F396" s="1559"/>
      <c r="G396" s="1559"/>
    </row>
    <row r="397" spans="1:7" ht="37.5">
      <c r="A397" s="1561" t="s">
        <v>4288</v>
      </c>
      <c r="B397" s="1562" t="s">
        <v>3887</v>
      </c>
      <c r="C397" s="1562" t="s">
        <v>3888</v>
      </c>
      <c r="D397" s="1562" t="s">
        <v>3888</v>
      </c>
      <c r="E397" s="1559"/>
      <c r="F397" s="1559"/>
      <c r="G397" s="1559"/>
    </row>
    <row r="398" spans="1:7" ht="36">
      <c r="A398" s="1560" t="s">
        <v>4289</v>
      </c>
      <c r="B398" s="1558" t="s">
        <v>3887</v>
      </c>
      <c r="C398" s="1558" t="s">
        <v>3888</v>
      </c>
      <c r="D398" s="1558" t="s">
        <v>3888</v>
      </c>
      <c r="E398" s="1559"/>
      <c r="F398" s="1559"/>
      <c r="G398" s="1559"/>
    </row>
    <row r="399" spans="1:7" ht="37.5">
      <c r="A399" s="1561" t="s">
        <v>4290</v>
      </c>
      <c r="B399" s="1562" t="s">
        <v>3887</v>
      </c>
      <c r="C399" s="1562" t="s">
        <v>3888</v>
      </c>
      <c r="D399" s="1562" t="s">
        <v>3888</v>
      </c>
      <c r="E399" s="1559"/>
      <c r="F399" s="1559"/>
      <c r="G399" s="1559"/>
    </row>
    <row r="400" spans="1:7" ht="18.75">
      <c r="A400" s="1561" t="s">
        <v>4291</v>
      </c>
      <c r="B400" s="1562" t="s">
        <v>3887</v>
      </c>
      <c r="C400" s="1562" t="s">
        <v>3888</v>
      </c>
      <c r="D400" s="1562" t="s">
        <v>3888</v>
      </c>
      <c r="E400" s="1559"/>
      <c r="F400" s="1559"/>
      <c r="G400" s="1559"/>
    </row>
    <row r="401" spans="1:7" ht="18.75">
      <c r="A401" s="1561" t="s">
        <v>4292</v>
      </c>
      <c r="B401" s="1562" t="s">
        <v>3887</v>
      </c>
      <c r="C401" s="1562" t="s">
        <v>3888</v>
      </c>
      <c r="D401" s="1562" t="s">
        <v>3888</v>
      </c>
      <c r="E401" s="1559"/>
      <c r="F401" s="1559"/>
      <c r="G401" s="1559"/>
    </row>
    <row r="402" spans="1:7" ht="18.75">
      <c r="A402" s="1561" t="s">
        <v>4293</v>
      </c>
      <c r="B402" s="1562" t="s">
        <v>3887</v>
      </c>
      <c r="C402" s="1562" t="s">
        <v>3888</v>
      </c>
      <c r="D402" s="1562" t="s">
        <v>3888</v>
      </c>
      <c r="E402" s="1559"/>
      <c r="F402" s="1559"/>
      <c r="G402" s="1559"/>
    </row>
    <row r="403" spans="1:7" ht="18">
      <c r="A403" s="1560" t="s">
        <v>4294</v>
      </c>
      <c r="B403" s="1558" t="s">
        <v>3887</v>
      </c>
      <c r="C403" s="1558" t="s">
        <v>3888</v>
      </c>
      <c r="D403" s="1558" t="s">
        <v>3888</v>
      </c>
      <c r="E403" s="1559"/>
      <c r="F403" s="1559"/>
      <c r="G403" s="1559"/>
    </row>
    <row r="404" spans="1:7" ht="37.5">
      <c r="A404" s="1561" t="s">
        <v>4295</v>
      </c>
      <c r="B404" s="1562" t="s">
        <v>3887</v>
      </c>
      <c r="C404" s="1562" t="s">
        <v>3888</v>
      </c>
      <c r="D404" s="1562" t="s">
        <v>3888</v>
      </c>
      <c r="E404" s="1559"/>
      <c r="F404" s="1559"/>
      <c r="G404" s="1559"/>
    </row>
    <row r="405" spans="1:7" ht="18.75">
      <c r="A405" s="1561" t="s">
        <v>4296</v>
      </c>
      <c r="B405" s="1562" t="s">
        <v>3887</v>
      </c>
      <c r="C405" s="1562" t="s">
        <v>3888</v>
      </c>
      <c r="D405" s="1562" t="s">
        <v>3888</v>
      </c>
      <c r="E405" s="1559"/>
      <c r="F405" s="1559"/>
      <c r="G405" s="1559"/>
    </row>
    <row r="406" spans="1:7" ht="18.75">
      <c r="A406" s="1561" t="s">
        <v>4297</v>
      </c>
      <c r="B406" s="1562" t="s">
        <v>3887</v>
      </c>
      <c r="C406" s="1562" t="s">
        <v>3888</v>
      </c>
      <c r="D406" s="1562" t="s">
        <v>3888</v>
      </c>
      <c r="E406" s="1559"/>
      <c r="F406" s="1559"/>
      <c r="G406" s="1559"/>
    </row>
    <row r="407" spans="1:7" ht="18">
      <c r="A407" s="1560" t="s">
        <v>4298</v>
      </c>
      <c r="B407" s="1558" t="s">
        <v>3887</v>
      </c>
      <c r="C407" s="1558" t="s">
        <v>3888</v>
      </c>
      <c r="D407" s="1558" t="s">
        <v>3888</v>
      </c>
      <c r="E407" s="1559"/>
      <c r="F407" s="1559"/>
      <c r="G407" s="1559"/>
    </row>
    <row r="408" spans="1:7" ht="18.75">
      <c r="A408" s="1561" t="s">
        <v>4299</v>
      </c>
      <c r="B408" s="1562" t="s">
        <v>3887</v>
      </c>
      <c r="C408" s="1562" t="s">
        <v>3888</v>
      </c>
      <c r="D408" s="1562" t="s">
        <v>3888</v>
      </c>
      <c r="E408" s="1559"/>
      <c r="F408" s="1559"/>
      <c r="G408" s="1559"/>
    </row>
    <row r="409" spans="1:7" ht="18.75">
      <c r="A409" s="1561" t="s">
        <v>4300</v>
      </c>
      <c r="B409" s="1562" t="s">
        <v>3887</v>
      </c>
      <c r="C409" s="1562" t="s">
        <v>3888</v>
      </c>
      <c r="D409" s="1562" t="s">
        <v>3888</v>
      </c>
      <c r="E409" s="1559"/>
      <c r="F409" s="1559"/>
      <c r="G409" s="1559"/>
    </row>
    <row r="410" spans="1:7" ht="37.5">
      <c r="A410" s="1561" t="s">
        <v>4301</v>
      </c>
      <c r="B410" s="1562" t="s">
        <v>3887</v>
      </c>
      <c r="C410" s="1562" t="s">
        <v>3888</v>
      </c>
      <c r="D410" s="1562" t="s">
        <v>3888</v>
      </c>
      <c r="E410" s="1559"/>
      <c r="F410" s="1559"/>
      <c r="G410" s="1559"/>
    </row>
    <row r="411" spans="1:7" ht="18">
      <c r="A411" s="1560" t="s">
        <v>4302</v>
      </c>
      <c r="B411" s="1558" t="s">
        <v>3887</v>
      </c>
      <c r="C411" s="1558" t="s">
        <v>3888</v>
      </c>
      <c r="D411" s="1558" t="s">
        <v>3888</v>
      </c>
      <c r="E411" s="1559"/>
      <c r="F411" s="1559"/>
      <c r="G411" s="1559"/>
    </row>
    <row r="412" spans="1:7" ht="18.75">
      <c r="A412" s="1561" t="s">
        <v>4303</v>
      </c>
      <c r="B412" s="1562" t="s">
        <v>3887</v>
      </c>
      <c r="C412" s="1562" t="s">
        <v>3888</v>
      </c>
      <c r="D412" s="1562" t="s">
        <v>3888</v>
      </c>
      <c r="E412" s="1559"/>
      <c r="F412" s="1559"/>
      <c r="G412" s="1559"/>
    </row>
    <row r="413" spans="1:7" ht="37.5">
      <c r="A413" s="1561" t="s">
        <v>4304</v>
      </c>
      <c r="B413" s="1562" t="s">
        <v>3887</v>
      </c>
      <c r="C413" s="1562" t="s">
        <v>3888</v>
      </c>
      <c r="D413" s="1562" t="s">
        <v>3888</v>
      </c>
      <c r="E413" s="1559"/>
      <c r="F413" s="1559"/>
      <c r="G413" s="1559"/>
    </row>
    <row r="414" spans="1:7" ht="18">
      <c r="A414" s="1560" t="s">
        <v>4305</v>
      </c>
      <c r="B414" s="1558" t="s">
        <v>3887</v>
      </c>
      <c r="C414" s="1558" t="s">
        <v>3888</v>
      </c>
      <c r="D414" s="1558" t="s">
        <v>3888</v>
      </c>
      <c r="E414" s="1559"/>
      <c r="F414" s="1559"/>
      <c r="G414" s="1559"/>
    </row>
    <row r="415" spans="1:7" ht="37.5">
      <c r="A415" s="1561" t="s">
        <v>4306</v>
      </c>
      <c r="B415" s="1562" t="s">
        <v>3887</v>
      </c>
      <c r="C415" s="1562" t="s">
        <v>3888</v>
      </c>
      <c r="D415" s="1562" t="s">
        <v>3888</v>
      </c>
      <c r="E415" s="1559"/>
      <c r="F415" s="1559"/>
      <c r="G415" s="1559"/>
    </row>
    <row r="416" spans="1:7" ht="37.5">
      <c r="A416" s="1561" t="s">
        <v>4307</v>
      </c>
      <c r="B416" s="1562" t="s">
        <v>3887</v>
      </c>
      <c r="C416" s="1562" t="s">
        <v>3888</v>
      </c>
      <c r="D416" s="1562" t="s">
        <v>3888</v>
      </c>
      <c r="E416" s="1559"/>
      <c r="F416" s="1559"/>
      <c r="G416" s="1559"/>
    </row>
    <row r="417" spans="1:7" ht="37.5">
      <c r="A417" s="1561" t="s">
        <v>4308</v>
      </c>
      <c r="B417" s="1562" t="s">
        <v>3887</v>
      </c>
      <c r="C417" s="1562" t="s">
        <v>3888</v>
      </c>
      <c r="D417" s="1562" t="s">
        <v>3888</v>
      </c>
      <c r="E417" s="1559"/>
      <c r="F417" s="1559"/>
      <c r="G417" s="1559"/>
    </row>
    <row r="418" spans="1:7" ht="37.5">
      <c r="A418" s="1561" t="s">
        <v>4309</v>
      </c>
      <c r="B418" s="1562" t="s">
        <v>3887</v>
      </c>
      <c r="C418" s="1562" t="s">
        <v>3888</v>
      </c>
      <c r="D418" s="1562" t="s">
        <v>3888</v>
      </c>
      <c r="E418" s="1559"/>
      <c r="F418" s="1559"/>
      <c r="G418" s="1559"/>
    </row>
    <row r="419" spans="1:7" ht="18.75">
      <c r="A419" s="1561" t="s">
        <v>4310</v>
      </c>
      <c r="B419" s="1562" t="s">
        <v>3887</v>
      </c>
      <c r="C419" s="1562" t="s">
        <v>3888</v>
      </c>
      <c r="D419" s="1562" t="s">
        <v>3888</v>
      </c>
      <c r="E419" s="1559"/>
      <c r="F419" s="1559"/>
      <c r="G419" s="1559"/>
    </row>
    <row r="420" spans="1:7" ht="18.75">
      <c r="A420" s="1561" t="s">
        <v>4311</v>
      </c>
      <c r="B420" s="1562" t="s">
        <v>3887</v>
      </c>
      <c r="C420" s="1562" t="s">
        <v>3888</v>
      </c>
      <c r="D420" s="1562" t="s">
        <v>3888</v>
      </c>
      <c r="E420" s="1559"/>
      <c r="F420" s="1559"/>
      <c r="G420" s="1559"/>
    </row>
    <row r="421" spans="1:7" ht="18">
      <c r="A421" s="1557" t="s">
        <v>553</v>
      </c>
      <c r="B421" s="1558" t="s">
        <v>3887</v>
      </c>
      <c r="C421" s="1558" t="s">
        <v>3888</v>
      </c>
      <c r="D421" s="1558" t="s">
        <v>3888</v>
      </c>
      <c r="E421" s="1559"/>
      <c r="F421" s="1559"/>
      <c r="G421" s="1559"/>
    </row>
    <row r="422" spans="1:7" ht="18">
      <c r="A422" s="1560" t="s">
        <v>4312</v>
      </c>
      <c r="B422" s="1558" t="s">
        <v>3887</v>
      </c>
      <c r="C422" s="1558" t="s">
        <v>3888</v>
      </c>
      <c r="D422" s="1558" t="s">
        <v>3888</v>
      </c>
      <c r="E422" s="1559"/>
      <c r="F422" s="1559"/>
      <c r="G422" s="1559"/>
    </row>
    <row r="423" spans="1:7" ht="18.75">
      <c r="A423" s="1561" t="s">
        <v>4313</v>
      </c>
      <c r="B423" s="1562" t="s">
        <v>3887</v>
      </c>
      <c r="C423" s="1562" t="s">
        <v>3888</v>
      </c>
      <c r="D423" s="1562" t="s">
        <v>3888</v>
      </c>
      <c r="E423" s="1559"/>
      <c r="F423" s="1559"/>
      <c r="G423" s="1559"/>
    </row>
    <row r="424" spans="1:7" ht="56.25">
      <c r="A424" s="1561" t="s">
        <v>4314</v>
      </c>
      <c r="B424" s="1562" t="s">
        <v>3887</v>
      </c>
      <c r="C424" s="1562" t="s">
        <v>3888</v>
      </c>
      <c r="D424" s="1562" t="s">
        <v>3888</v>
      </c>
      <c r="E424" s="1559"/>
      <c r="F424" s="1559"/>
      <c r="G424" s="1559"/>
    </row>
    <row r="425" spans="1:7" ht="18">
      <c r="A425" s="1560" t="s">
        <v>4315</v>
      </c>
      <c r="B425" s="1558" t="s">
        <v>3887</v>
      </c>
      <c r="C425" s="1558" t="s">
        <v>3888</v>
      </c>
      <c r="D425" s="1558" t="s">
        <v>3888</v>
      </c>
      <c r="E425" s="1559"/>
      <c r="F425" s="1559"/>
      <c r="G425" s="1559"/>
    </row>
    <row r="426" spans="1:7" ht="37.5">
      <c r="A426" s="1561" t="s">
        <v>4316</v>
      </c>
      <c r="B426" s="1562" t="s">
        <v>3887</v>
      </c>
      <c r="C426" s="1562" t="s">
        <v>3888</v>
      </c>
      <c r="D426" s="1562" t="s">
        <v>3888</v>
      </c>
      <c r="E426" s="1559"/>
      <c r="F426" s="1559"/>
      <c r="G426" s="1559"/>
    </row>
    <row r="427" spans="1:7" ht="18.75">
      <c r="A427" s="1561" t="s">
        <v>4317</v>
      </c>
      <c r="B427" s="1562" t="s">
        <v>3887</v>
      </c>
      <c r="C427" s="1562" t="s">
        <v>3888</v>
      </c>
      <c r="D427" s="1562" t="s">
        <v>3888</v>
      </c>
      <c r="E427" s="1559"/>
      <c r="F427" s="1559"/>
      <c r="G427" s="1559"/>
    </row>
    <row r="428" spans="1:7" ht="18">
      <c r="A428" s="1560" t="s">
        <v>4318</v>
      </c>
      <c r="B428" s="1558" t="s">
        <v>3887</v>
      </c>
      <c r="C428" s="1558" t="s">
        <v>3888</v>
      </c>
      <c r="D428" s="1558" t="s">
        <v>3888</v>
      </c>
      <c r="E428" s="1559"/>
      <c r="F428" s="1559"/>
      <c r="G428" s="1559"/>
    </row>
    <row r="429" spans="1:7" ht="56.25">
      <c r="A429" s="1561" t="s">
        <v>4319</v>
      </c>
      <c r="B429" s="1562" t="s">
        <v>3887</v>
      </c>
      <c r="C429" s="1562" t="s">
        <v>3888</v>
      </c>
      <c r="D429" s="1562" t="s">
        <v>3888</v>
      </c>
      <c r="E429" s="1559"/>
      <c r="F429" s="1559"/>
      <c r="G429" s="1559"/>
    </row>
    <row r="430" spans="1:7" ht="18">
      <c r="A430" s="1560" t="s">
        <v>4320</v>
      </c>
      <c r="B430" s="1558" t="s">
        <v>3887</v>
      </c>
      <c r="C430" s="1558" t="s">
        <v>3888</v>
      </c>
      <c r="D430" s="1558" t="s">
        <v>3888</v>
      </c>
      <c r="E430" s="1559"/>
      <c r="F430" s="1559"/>
      <c r="G430" s="1559"/>
    </row>
    <row r="431" spans="1:7" ht="18.75">
      <c r="A431" s="1561" t="s">
        <v>4321</v>
      </c>
      <c r="B431" s="1562" t="s">
        <v>3887</v>
      </c>
      <c r="C431" s="1562" t="s">
        <v>3888</v>
      </c>
      <c r="D431" s="1562" t="s">
        <v>3888</v>
      </c>
      <c r="E431" s="1559"/>
      <c r="F431" s="1559"/>
      <c r="G431" s="1559"/>
    </row>
    <row r="432" spans="1:7" ht="18">
      <c r="A432" s="1560" t="s">
        <v>4322</v>
      </c>
      <c r="B432" s="1558" t="s">
        <v>3887</v>
      </c>
      <c r="C432" s="1558" t="s">
        <v>3888</v>
      </c>
      <c r="D432" s="1558" t="s">
        <v>3888</v>
      </c>
      <c r="E432" s="1559"/>
      <c r="F432" s="1559"/>
      <c r="G432" s="1559"/>
    </row>
    <row r="433" spans="1:7" ht="37.5">
      <c r="A433" s="1561" t="s">
        <v>4323</v>
      </c>
      <c r="B433" s="1562" t="s">
        <v>3887</v>
      </c>
      <c r="C433" s="1562" t="s">
        <v>3888</v>
      </c>
      <c r="D433" s="1562" t="s">
        <v>3888</v>
      </c>
      <c r="E433" s="1559"/>
      <c r="F433" s="1559"/>
      <c r="G433" s="1559"/>
    </row>
    <row r="434" spans="1:7" ht="37.5">
      <c r="A434" s="1561" t="s">
        <v>4324</v>
      </c>
      <c r="B434" s="1562" t="s">
        <v>3887</v>
      </c>
      <c r="C434" s="1562" t="s">
        <v>3888</v>
      </c>
      <c r="D434" s="1562" t="s">
        <v>3888</v>
      </c>
      <c r="E434" s="1559"/>
      <c r="F434" s="1559"/>
      <c r="G434" s="1559"/>
    </row>
    <row r="435" spans="1:7" ht="18">
      <c r="A435" s="1560" t="s">
        <v>4325</v>
      </c>
      <c r="B435" s="1558" t="s">
        <v>3887</v>
      </c>
      <c r="C435" s="1558" t="s">
        <v>3888</v>
      </c>
      <c r="D435" s="1558" t="s">
        <v>3888</v>
      </c>
      <c r="E435" s="1559"/>
      <c r="F435" s="1559"/>
      <c r="G435" s="1559"/>
    </row>
    <row r="436" spans="1:7" ht="18.75">
      <c r="A436" s="1561" t="s">
        <v>4326</v>
      </c>
      <c r="B436" s="1562" t="s">
        <v>3887</v>
      </c>
      <c r="C436" s="1562" t="s">
        <v>3888</v>
      </c>
      <c r="D436" s="1562" t="s">
        <v>3888</v>
      </c>
      <c r="E436" s="1559"/>
      <c r="F436" s="1559"/>
      <c r="G436" s="1559"/>
    </row>
    <row r="437" spans="1:7" ht="18.75">
      <c r="A437" s="1561" t="s">
        <v>4327</v>
      </c>
      <c r="B437" s="1562" t="s">
        <v>3887</v>
      </c>
      <c r="C437" s="1562" t="s">
        <v>3888</v>
      </c>
      <c r="D437" s="1562" t="s">
        <v>3888</v>
      </c>
      <c r="E437" s="1559"/>
      <c r="F437" s="1559"/>
      <c r="G437" s="1559"/>
    </row>
    <row r="438" spans="1:7" ht="18.75">
      <c r="A438" s="1561" t="s">
        <v>4328</v>
      </c>
      <c r="B438" s="1562" t="s">
        <v>3887</v>
      </c>
      <c r="C438" s="1562" t="s">
        <v>3888</v>
      </c>
      <c r="D438" s="1562" t="s">
        <v>3888</v>
      </c>
      <c r="E438" s="1559"/>
      <c r="F438" s="1559"/>
      <c r="G438" s="1559"/>
    </row>
    <row r="439" spans="1:7" ht="36">
      <c r="A439" s="1560" t="s">
        <v>4329</v>
      </c>
      <c r="B439" s="1558" t="s">
        <v>3887</v>
      </c>
      <c r="C439" s="1558" t="s">
        <v>3888</v>
      </c>
      <c r="D439" s="1558" t="s">
        <v>3888</v>
      </c>
      <c r="E439" s="1559"/>
      <c r="F439" s="1559"/>
      <c r="G439" s="1559"/>
    </row>
    <row r="440" spans="1:7" ht="37.5">
      <c r="A440" s="1561" t="s">
        <v>4330</v>
      </c>
      <c r="B440" s="1562" t="s">
        <v>3887</v>
      </c>
      <c r="C440" s="1562" t="s">
        <v>3888</v>
      </c>
      <c r="D440" s="1562" t="s">
        <v>3888</v>
      </c>
      <c r="E440" s="1559"/>
      <c r="F440" s="1559"/>
      <c r="G440" s="1559"/>
    </row>
    <row r="441" spans="1:7" ht="37.5">
      <c r="A441" s="1561" t="s">
        <v>4331</v>
      </c>
      <c r="B441" s="1562" t="s">
        <v>3887</v>
      </c>
      <c r="C441" s="1562" t="s">
        <v>3888</v>
      </c>
      <c r="D441" s="1562" t="s">
        <v>3888</v>
      </c>
      <c r="E441" s="1559"/>
      <c r="F441" s="1559"/>
      <c r="G441" s="1559"/>
    </row>
    <row r="442" spans="1:7" ht="18">
      <c r="A442" s="1557" t="s">
        <v>4332</v>
      </c>
      <c r="B442" s="1558" t="s">
        <v>3887</v>
      </c>
      <c r="C442" s="1558" t="s">
        <v>3888</v>
      </c>
      <c r="D442" s="1558" t="s">
        <v>3888</v>
      </c>
      <c r="E442" s="1559"/>
      <c r="F442" s="1559"/>
      <c r="G442" s="1559"/>
    </row>
    <row r="443" spans="1:7" ht="18">
      <c r="A443" s="1560" t="s">
        <v>4333</v>
      </c>
      <c r="B443" s="1558" t="s">
        <v>3887</v>
      </c>
      <c r="C443" s="1558" t="s">
        <v>3888</v>
      </c>
      <c r="D443" s="1558" t="s">
        <v>3888</v>
      </c>
      <c r="E443" s="1559"/>
      <c r="F443" s="1559"/>
      <c r="G443" s="1559"/>
    </row>
    <row r="444" spans="1:7" ht="18">
      <c r="A444" s="1560" t="s">
        <v>4334</v>
      </c>
      <c r="B444" s="1558" t="s">
        <v>3887</v>
      </c>
      <c r="C444" s="1558" t="s">
        <v>3888</v>
      </c>
      <c r="D444" s="1558" t="s">
        <v>3888</v>
      </c>
      <c r="E444" s="1559"/>
      <c r="F444" s="1559"/>
      <c r="G444" s="1559"/>
    </row>
    <row r="445" spans="1:7" ht="18.75">
      <c r="A445" s="1561" t="s">
        <v>4335</v>
      </c>
      <c r="B445" s="1562" t="s">
        <v>3887</v>
      </c>
      <c r="C445" s="1562" t="s">
        <v>3888</v>
      </c>
      <c r="D445" s="1562" t="s">
        <v>3888</v>
      </c>
      <c r="E445" s="1559"/>
      <c r="F445" s="1559"/>
      <c r="G445" s="1559"/>
    </row>
    <row r="446" spans="1:7" ht="56.25">
      <c r="A446" s="1561" t="s">
        <v>4336</v>
      </c>
      <c r="B446" s="1562" t="s">
        <v>3887</v>
      </c>
      <c r="C446" s="1562" t="s">
        <v>3888</v>
      </c>
      <c r="D446" s="1562" t="s">
        <v>3888</v>
      </c>
      <c r="E446" s="1559"/>
      <c r="F446" s="1559"/>
      <c r="G446" s="1559"/>
    </row>
    <row r="447" spans="1:7" ht="18">
      <c r="A447" s="1560" t="s">
        <v>4337</v>
      </c>
      <c r="B447" s="1558" t="s">
        <v>3887</v>
      </c>
      <c r="C447" s="1558" t="s">
        <v>3888</v>
      </c>
      <c r="D447" s="1558" t="s">
        <v>3888</v>
      </c>
      <c r="E447" s="1559"/>
      <c r="F447" s="1559"/>
      <c r="G447" s="1559"/>
    </row>
    <row r="448" spans="1:7" ht="37.5">
      <c r="A448" s="1561" t="s">
        <v>4338</v>
      </c>
      <c r="B448" s="1562" t="s">
        <v>3887</v>
      </c>
      <c r="C448" s="1562" t="s">
        <v>3888</v>
      </c>
      <c r="D448" s="1562" t="s">
        <v>3888</v>
      </c>
      <c r="E448" s="1559"/>
      <c r="F448" s="1559"/>
      <c r="G448" s="1559"/>
    </row>
    <row r="449" spans="1:7" ht="18.75">
      <c r="A449" s="1561" t="s">
        <v>4339</v>
      </c>
      <c r="B449" s="1562" t="s">
        <v>3887</v>
      </c>
      <c r="C449" s="1562" t="s">
        <v>3888</v>
      </c>
      <c r="D449" s="1562" t="s">
        <v>3888</v>
      </c>
      <c r="E449" s="1559"/>
      <c r="F449" s="1559"/>
      <c r="G449" s="1559"/>
    </row>
    <row r="450" spans="1:7" ht="37.5">
      <c r="A450" s="1561" t="s">
        <v>4340</v>
      </c>
      <c r="B450" s="1562" t="s">
        <v>3887</v>
      </c>
      <c r="C450" s="1562" t="s">
        <v>3888</v>
      </c>
      <c r="D450" s="1562" t="s">
        <v>3888</v>
      </c>
      <c r="E450" s="1559"/>
      <c r="F450" s="1559"/>
      <c r="G450" s="1559"/>
    </row>
    <row r="451" spans="1:7" ht="37.5">
      <c r="A451" s="1561" t="s">
        <v>4341</v>
      </c>
      <c r="B451" s="1562" t="s">
        <v>3887</v>
      </c>
      <c r="C451" s="1562" t="s">
        <v>3888</v>
      </c>
      <c r="D451" s="1562" t="s">
        <v>3888</v>
      </c>
      <c r="E451" s="1559"/>
      <c r="F451" s="1559"/>
      <c r="G451" s="1559"/>
    </row>
    <row r="452" spans="1:7" ht="18">
      <c r="A452" s="1560" t="s">
        <v>4342</v>
      </c>
      <c r="B452" s="1558" t="s">
        <v>3887</v>
      </c>
      <c r="C452" s="1558" t="s">
        <v>3888</v>
      </c>
      <c r="D452" s="1558" t="s">
        <v>3888</v>
      </c>
      <c r="E452" s="1559"/>
      <c r="F452" s="1559"/>
      <c r="G452" s="1559"/>
    </row>
    <row r="453" spans="1:7" ht="18.75">
      <c r="A453" s="1561" t="s">
        <v>4343</v>
      </c>
      <c r="B453" s="1562" t="s">
        <v>3887</v>
      </c>
      <c r="C453" s="1562" t="s">
        <v>3888</v>
      </c>
      <c r="D453" s="1562" t="s">
        <v>3888</v>
      </c>
      <c r="E453" s="1559"/>
      <c r="F453" s="1559"/>
      <c r="G453" s="1559"/>
    </row>
    <row r="454" spans="1:7" ht="37.5">
      <c r="A454" s="1561" t="s">
        <v>4344</v>
      </c>
      <c r="B454" s="1562" t="s">
        <v>3887</v>
      </c>
      <c r="C454" s="1562" t="s">
        <v>3888</v>
      </c>
      <c r="D454" s="1562" t="s">
        <v>3888</v>
      </c>
      <c r="E454" s="1559"/>
      <c r="F454" s="1559"/>
      <c r="G454" s="1559"/>
    </row>
    <row r="455" spans="1:7" ht="18">
      <c r="A455" s="1560" t="s">
        <v>4345</v>
      </c>
      <c r="B455" s="1558" t="s">
        <v>3887</v>
      </c>
      <c r="C455" s="1558" t="s">
        <v>3888</v>
      </c>
      <c r="D455" s="1558" t="s">
        <v>3888</v>
      </c>
      <c r="E455" s="1559"/>
      <c r="F455" s="1559"/>
      <c r="G455" s="1559"/>
    </row>
    <row r="456" spans="1:7" ht="37.5">
      <c r="A456" s="1561" t="s">
        <v>4346</v>
      </c>
      <c r="B456" s="1562" t="s">
        <v>3887</v>
      </c>
      <c r="C456" s="1562" t="s">
        <v>3888</v>
      </c>
      <c r="D456" s="1562" t="s">
        <v>3888</v>
      </c>
      <c r="E456" s="1559"/>
      <c r="F456" s="1559"/>
      <c r="G456" s="1559"/>
    </row>
    <row r="457" spans="1:7" ht="37.5">
      <c r="A457" s="1561" t="s">
        <v>4347</v>
      </c>
      <c r="B457" s="1562" t="s">
        <v>3887</v>
      </c>
      <c r="C457" s="1562" t="s">
        <v>3888</v>
      </c>
      <c r="D457" s="1562" t="s">
        <v>3888</v>
      </c>
      <c r="E457" s="1559"/>
      <c r="F457" s="1559"/>
      <c r="G457" s="1559"/>
    </row>
    <row r="458" spans="1:7" ht="18.75">
      <c r="A458" s="1561" t="s">
        <v>4348</v>
      </c>
      <c r="B458" s="1562" t="s">
        <v>3887</v>
      </c>
      <c r="C458" s="1562" t="s">
        <v>3888</v>
      </c>
      <c r="D458" s="1562" t="s">
        <v>3888</v>
      </c>
      <c r="E458" s="1559"/>
      <c r="F458" s="1559"/>
      <c r="G458" s="1559"/>
    </row>
    <row r="459" spans="1:7" ht="18">
      <c r="A459" s="1560" t="s">
        <v>4349</v>
      </c>
      <c r="B459" s="1558" t="s">
        <v>3887</v>
      </c>
      <c r="C459" s="1558" t="s">
        <v>3888</v>
      </c>
      <c r="D459" s="1558" t="s">
        <v>3888</v>
      </c>
      <c r="E459" s="1559"/>
      <c r="F459" s="1559"/>
      <c r="G459" s="1559"/>
    </row>
    <row r="460" spans="1:7" ht="18">
      <c r="A460" s="1560" t="s">
        <v>4350</v>
      </c>
      <c r="B460" s="1558" t="s">
        <v>3887</v>
      </c>
      <c r="C460" s="1558" t="s">
        <v>3888</v>
      </c>
      <c r="D460" s="1558" t="s">
        <v>3888</v>
      </c>
      <c r="E460" s="1559"/>
      <c r="F460" s="1559"/>
      <c r="G460" s="1559"/>
    </row>
    <row r="461" spans="1:7" ht="18.75">
      <c r="A461" s="1561" t="s">
        <v>4351</v>
      </c>
      <c r="B461" s="1562" t="s">
        <v>3887</v>
      </c>
      <c r="C461" s="1562" t="s">
        <v>3888</v>
      </c>
      <c r="D461" s="1562" t="s">
        <v>3888</v>
      </c>
      <c r="E461" s="1559"/>
      <c r="F461" s="1559"/>
      <c r="G461" s="1559"/>
    </row>
    <row r="462" spans="1:7" ht="56.25">
      <c r="A462" s="1561" t="s">
        <v>4352</v>
      </c>
      <c r="B462" s="1562" t="s">
        <v>3887</v>
      </c>
      <c r="C462" s="1562" t="s">
        <v>3888</v>
      </c>
      <c r="D462" s="1562" t="s">
        <v>3888</v>
      </c>
      <c r="E462" s="1559"/>
      <c r="F462" s="1559"/>
      <c r="G462" s="1559"/>
    </row>
    <row r="463" spans="1:7" ht="18.75">
      <c r="A463" s="1561" t="s">
        <v>4353</v>
      </c>
      <c r="B463" s="1562" t="s">
        <v>3887</v>
      </c>
      <c r="C463" s="1562" t="s">
        <v>3888</v>
      </c>
      <c r="D463" s="1562" t="s">
        <v>3888</v>
      </c>
      <c r="E463" s="1559"/>
      <c r="F463" s="1559"/>
      <c r="G463" s="1559"/>
    </row>
    <row r="464" spans="1:7" ht="18.75">
      <c r="A464" s="1561" t="s">
        <v>4354</v>
      </c>
      <c r="B464" s="1562" t="s">
        <v>3887</v>
      </c>
      <c r="C464" s="1562" t="s">
        <v>3888</v>
      </c>
      <c r="D464" s="1562" t="s">
        <v>3888</v>
      </c>
      <c r="E464" s="1559"/>
      <c r="F464" s="1559"/>
      <c r="G464" s="1559"/>
    </row>
    <row r="465" spans="1:7" ht="18.75">
      <c r="A465" s="1561" t="s">
        <v>4355</v>
      </c>
      <c r="B465" s="1562" t="s">
        <v>3887</v>
      </c>
      <c r="C465" s="1562" t="s">
        <v>3888</v>
      </c>
      <c r="D465" s="1562" t="s">
        <v>3888</v>
      </c>
      <c r="E465" s="1559"/>
      <c r="F465" s="1559"/>
      <c r="G465" s="1559"/>
    </row>
    <row r="466" spans="1:7" ht="18.75">
      <c r="A466" s="1561" t="s">
        <v>4356</v>
      </c>
      <c r="B466" s="1562" t="s">
        <v>3887</v>
      </c>
      <c r="C466" s="1562" t="s">
        <v>3888</v>
      </c>
      <c r="D466" s="1562" t="s">
        <v>3888</v>
      </c>
      <c r="E466" s="1559"/>
      <c r="F466" s="1559"/>
      <c r="G466" s="1559"/>
    </row>
    <row r="467" spans="1:7" ht="18.75">
      <c r="A467" s="1561" t="s">
        <v>4357</v>
      </c>
      <c r="B467" s="1562" t="s">
        <v>3887</v>
      </c>
      <c r="C467" s="1562" t="s">
        <v>3888</v>
      </c>
      <c r="D467" s="1562" t="s">
        <v>3888</v>
      </c>
      <c r="E467" s="1559"/>
      <c r="F467" s="1559"/>
      <c r="G467" s="1559"/>
    </row>
    <row r="468" spans="1:7" ht="18">
      <c r="A468" s="1560" t="s">
        <v>4358</v>
      </c>
      <c r="B468" s="1558" t="s">
        <v>3887</v>
      </c>
      <c r="C468" s="1558" t="s">
        <v>3888</v>
      </c>
      <c r="D468" s="1558" t="s">
        <v>3888</v>
      </c>
      <c r="E468" s="1559"/>
      <c r="F468" s="1559"/>
      <c r="G468" s="1559"/>
    </row>
    <row r="469" spans="1:7" ht="36">
      <c r="A469" s="1560" t="s">
        <v>4359</v>
      </c>
      <c r="B469" s="1558" t="s">
        <v>3887</v>
      </c>
      <c r="C469" s="1558" t="s">
        <v>3888</v>
      </c>
      <c r="D469" s="1558" t="s">
        <v>3888</v>
      </c>
      <c r="E469" s="1559"/>
      <c r="F469" s="1559"/>
      <c r="G469" s="1559"/>
    </row>
    <row r="470" spans="1:7" ht="37.5">
      <c r="A470" s="1561" t="s">
        <v>4360</v>
      </c>
      <c r="B470" s="1562" t="s">
        <v>3887</v>
      </c>
      <c r="C470" s="1562" t="s">
        <v>3888</v>
      </c>
      <c r="D470" s="1562" t="s">
        <v>3888</v>
      </c>
      <c r="E470" s="1559"/>
      <c r="F470" s="1559"/>
      <c r="G470" s="1559"/>
    </row>
    <row r="471" spans="1:7" ht="18.75">
      <c r="A471" s="1561" t="s">
        <v>4361</v>
      </c>
      <c r="B471" s="1562" t="s">
        <v>3887</v>
      </c>
      <c r="C471" s="1562" t="s">
        <v>3888</v>
      </c>
      <c r="D471" s="1562" t="s">
        <v>3888</v>
      </c>
      <c r="E471" s="1559"/>
      <c r="F471" s="1559"/>
      <c r="G471" s="1559"/>
    </row>
    <row r="472" spans="1:7" ht="18.75">
      <c r="A472" s="1561" t="s">
        <v>4362</v>
      </c>
      <c r="B472" s="1562" t="s">
        <v>3887</v>
      </c>
      <c r="C472" s="1562" t="s">
        <v>3888</v>
      </c>
      <c r="D472" s="1562" t="s">
        <v>3888</v>
      </c>
      <c r="E472" s="1559"/>
      <c r="F472" s="1559"/>
      <c r="G472" s="1559"/>
    </row>
    <row r="473" spans="1:7" ht="18">
      <c r="A473" s="1557" t="s">
        <v>518</v>
      </c>
      <c r="B473" s="1558" t="s">
        <v>3887</v>
      </c>
      <c r="C473" s="1558" t="s">
        <v>3888</v>
      </c>
      <c r="D473" s="1558" t="s">
        <v>3888</v>
      </c>
      <c r="E473" s="1559"/>
      <c r="F473" s="1559"/>
      <c r="G473" s="1559"/>
    </row>
    <row r="474" spans="1:7" ht="37.5">
      <c r="A474" s="1561" t="s">
        <v>4363</v>
      </c>
      <c r="B474" s="1562" t="s">
        <v>3887</v>
      </c>
      <c r="C474" s="1562" t="s">
        <v>3888</v>
      </c>
      <c r="D474" s="1562" t="s">
        <v>3888</v>
      </c>
      <c r="E474" s="1559"/>
      <c r="F474" s="1559"/>
      <c r="G474" s="1559"/>
    </row>
    <row r="475" spans="1:7" ht="18.75">
      <c r="A475" s="1561" t="s">
        <v>4364</v>
      </c>
      <c r="B475" s="1562" t="s">
        <v>3887</v>
      </c>
      <c r="C475" s="1562" t="s">
        <v>3888</v>
      </c>
      <c r="D475" s="1562" t="s">
        <v>3888</v>
      </c>
      <c r="E475" s="1559"/>
      <c r="F475" s="1559"/>
      <c r="G475" s="1559"/>
    </row>
    <row r="476" spans="1:7" ht="18.75">
      <c r="A476" s="1561" t="s">
        <v>4365</v>
      </c>
      <c r="B476" s="1562" t="s">
        <v>3887</v>
      </c>
      <c r="C476" s="1562" t="s">
        <v>3888</v>
      </c>
      <c r="D476" s="1562" t="s">
        <v>3888</v>
      </c>
      <c r="E476" s="1559"/>
      <c r="F476" s="1559"/>
      <c r="G476" s="1559"/>
    </row>
    <row r="477" spans="1:7" ht="37.5">
      <c r="A477" s="1561" t="s">
        <v>4366</v>
      </c>
      <c r="B477" s="1562" t="s">
        <v>3887</v>
      </c>
      <c r="C477" s="1562" t="s">
        <v>3888</v>
      </c>
      <c r="D477" s="1562" t="s">
        <v>3888</v>
      </c>
      <c r="E477" s="1559"/>
      <c r="F477" s="1559"/>
      <c r="G477" s="1559"/>
    </row>
    <row r="478" spans="1:7" ht="18.75">
      <c r="A478" s="1561" t="s">
        <v>4367</v>
      </c>
      <c r="B478" s="1562" t="s">
        <v>3887</v>
      </c>
      <c r="C478" s="1562" t="s">
        <v>3888</v>
      </c>
      <c r="D478" s="1562" t="s">
        <v>3888</v>
      </c>
      <c r="E478" s="1559"/>
      <c r="F478" s="1559"/>
      <c r="G478" s="1559"/>
    </row>
    <row r="479" spans="1:7" ht="18.75">
      <c r="A479" s="1561" t="s">
        <v>4368</v>
      </c>
      <c r="B479" s="1562" t="s">
        <v>3887</v>
      </c>
      <c r="C479" s="1562" t="s">
        <v>3888</v>
      </c>
      <c r="D479" s="1562" t="s">
        <v>3888</v>
      </c>
      <c r="E479" s="1559"/>
      <c r="F479" s="1559"/>
      <c r="G479" s="1559"/>
    </row>
    <row r="480" spans="1:7" ht="18.75">
      <c r="A480" s="1561" t="s">
        <v>4369</v>
      </c>
      <c r="B480" s="1562" t="s">
        <v>3887</v>
      </c>
      <c r="C480" s="1562" t="s">
        <v>3888</v>
      </c>
      <c r="D480" s="1562" t="s">
        <v>3888</v>
      </c>
      <c r="E480" s="1559"/>
      <c r="F480" s="1559"/>
      <c r="G480" s="1559"/>
    </row>
    <row r="481" spans="1:7" ht="18.75">
      <c r="A481" s="1561" t="s">
        <v>4370</v>
      </c>
      <c r="B481" s="1562" t="s">
        <v>3887</v>
      </c>
      <c r="C481" s="1562" t="s">
        <v>3888</v>
      </c>
      <c r="D481" s="1562" t="s">
        <v>3888</v>
      </c>
      <c r="E481" s="1559"/>
      <c r="F481" s="1559"/>
      <c r="G481" s="1559"/>
    </row>
    <row r="482" spans="1:7" ht="36">
      <c r="A482" s="1557" t="s">
        <v>3792</v>
      </c>
      <c r="B482" s="1558" t="s">
        <v>3887</v>
      </c>
      <c r="C482" s="1558" t="s">
        <v>3888</v>
      </c>
      <c r="D482" s="1558" t="s">
        <v>3888</v>
      </c>
      <c r="E482" s="1559"/>
      <c r="F482" s="1559"/>
      <c r="G482" s="1559"/>
    </row>
    <row r="483" spans="1:7" ht="18">
      <c r="A483" s="1560" t="s">
        <v>4371</v>
      </c>
      <c r="B483" s="1558" t="s">
        <v>3887</v>
      </c>
      <c r="C483" s="1558" t="s">
        <v>3888</v>
      </c>
      <c r="D483" s="1558" t="s">
        <v>3888</v>
      </c>
      <c r="E483" s="1559"/>
      <c r="F483" s="1559"/>
      <c r="G483" s="1559"/>
    </row>
    <row r="484" spans="1:7" ht="18.75">
      <c r="A484" s="1561" t="s">
        <v>4372</v>
      </c>
      <c r="B484" s="1562" t="s">
        <v>3887</v>
      </c>
      <c r="C484" s="1562" t="s">
        <v>3888</v>
      </c>
      <c r="D484" s="1562" t="s">
        <v>3888</v>
      </c>
      <c r="E484" s="1559"/>
      <c r="F484" s="1559"/>
      <c r="G484" s="1559"/>
    </row>
    <row r="485" spans="1:7" ht="18.75">
      <c r="A485" s="1561" t="s">
        <v>4373</v>
      </c>
      <c r="B485" s="1562" t="s">
        <v>3887</v>
      </c>
      <c r="C485" s="1562" t="s">
        <v>3888</v>
      </c>
      <c r="D485" s="1562" t="s">
        <v>3888</v>
      </c>
      <c r="E485" s="1559"/>
      <c r="F485" s="1559"/>
      <c r="G485" s="1559"/>
    </row>
    <row r="486" spans="1:7" ht="37.5">
      <c r="A486" s="1561" t="s">
        <v>4374</v>
      </c>
      <c r="B486" s="1562" t="s">
        <v>3887</v>
      </c>
      <c r="C486" s="1562" t="s">
        <v>3888</v>
      </c>
      <c r="D486" s="1562" t="s">
        <v>3888</v>
      </c>
      <c r="E486" s="1559"/>
      <c r="F486" s="1559"/>
      <c r="G486" s="1559"/>
    </row>
    <row r="487" spans="1:7" ht="37.5">
      <c r="A487" s="1561" t="s">
        <v>4375</v>
      </c>
      <c r="B487" s="1562" t="s">
        <v>3887</v>
      </c>
      <c r="C487" s="1562" t="s">
        <v>3888</v>
      </c>
      <c r="D487" s="1562" t="s">
        <v>3888</v>
      </c>
      <c r="E487" s="1559"/>
      <c r="F487" s="1559"/>
      <c r="G487" s="1559"/>
    </row>
    <row r="488" spans="1:7" ht="56.25">
      <c r="A488" s="1561" t="s">
        <v>4376</v>
      </c>
      <c r="B488" s="1562" t="s">
        <v>3887</v>
      </c>
      <c r="C488" s="1562" t="s">
        <v>3888</v>
      </c>
      <c r="D488" s="1562" t="s">
        <v>3888</v>
      </c>
      <c r="E488" s="1559"/>
      <c r="F488" s="1559"/>
      <c r="G488" s="1559"/>
    </row>
    <row r="489" spans="1:7" ht="18">
      <c r="A489" s="1560" t="s">
        <v>4377</v>
      </c>
      <c r="B489" s="1558" t="s">
        <v>3887</v>
      </c>
      <c r="C489" s="1558" t="s">
        <v>3888</v>
      </c>
      <c r="D489" s="1558" t="s">
        <v>3888</v>
      </c>
      <c r="E489" s="1559"/>
      <c r="F489" s="1559"/>
      <c r="G489" s="1559"/>
    </row>
    <row r="490" spans="1:7" ht="18.75">
      <c r="A490" s="1561" t="s">
        <v>4378</v>
      </c>
      <c r="B490" s="1562" t="s">
        <v>3887</v>
      </c>
      <c r="C490" s="1562" t="s">
        <v>3888</v>
      </c>
      <c r="D490" s="1562" t="s">
        <v>3888</v>
      </c>
      <c r="E490" s="1559"/>
      <c r="F490" s="1559"/>
      <c r="G490" s="1559"/>
    </row>
    <row r="491" spans="1:7" ht="18.75">
      <c r="A491" s="1561" t="s">
        <v>4379</v>
      </c>
      <c r="B491" s="1562" t="s">
        <v>3887</v>
      </c>
      <c r="C491" s="1562" t="s">
        <v>3888</v>
      </c>
      <c r="D491" s="1562" t="s">
        <v>3888</v>
      </c>
      <c r="E491" s="1559"/>
      <c r="F491" s="1559"/>
      <c r="G491" s="1559"/>
    </row>
    <row r="492" spans="1:7" ht="37.5">
      <c r="A492" s="1561" t="s">
        <v>4380</v>
      </c>
      <c r="B492" s="1562" t="s">
        <v>3887</v>
      </c>
      <c r="C492" s="1562" t="s">
        <v>3888</v>
      </c>
      <c r="D492" s="1562" t="s">
        <v>3888</v>
      </c>
      <c r="E492" s="1559"/>
      <c r="F492" s="1559"/>
      <c r="G492" s="1559"/>
    </row>
    <row r="493" spans="1:7" ht="18.75">
      <c r="A493" s="1561" t="s">
        <v>4381</v>
      </c>
      <c r="B493" s="1562" t="s">
        <v>3887</v>
      </c>
      <c r="C493" s="1562" t="s">
        <v>3888</v>
      </c>
      <c r="D493" s="1562" t="s">
        <v>3888</v>
      </c>
      <c r="E493" s="1559"/>
      <c r="F493" s="1559"/>
      <c r="G493" s="1559"/>
    </row>
    <row r="494" spans="1:7" ht="18.75">
      <c r="A494" s="1561" t="s">
        <v>4382</v>
      </c>
      <c r="B494" s="1562" t="s">
        <v>3887</v>
      </c>
      <c r="C494" s="1562" t="s">
        <v>3888</v>
      </c>
      <c r="D494" s="1562" t="s">
        <v>3888</v>
      </c>
      <c r="E494" s="1559"/>
      <c r="F494" s="1559"/>
      <c r="G494" s="1559"/>
    </row>
    <row r="495" spans="1:7" ht="18.75">
      <c r="A495" s="1561" t="s">
        <v>4383</v>
      </c>
      <c r="B495" s="1562" t="s">
        <v>3887</v>
      </c>
      <c r="C495" s="1562" t="s">
        <v>3888</v>
      </c>
      <c r="D495" s="1562" t="s">
        <v>3888</v>
      </c>
      <c r="E495" s="1559"/>
      <c r="F495" s="1559"/>
      <c r="G495" s="1559"/>
    </row>
    <row r="496" spans="1:7" ht="18.75">
      <c r="A496" s="1561" t="s">
        <v>4384</v>
      </c>
      <c r="B496" s="1562" t="s">
        <v>3887</v>
      </c>
      <c r="C496" s="1562" t="s">
        <v>3888</v>
      </c>
      <c r="D496" s="1562" t="s">
        <v>3888</v>
      </c>
      <c r="E496" s="1559"/>
      <c r="F496" s="1559"/>
      <c r="G496" s="1559"/>
    </row>
    <row r="497" spans="1:7" ht="37.5">
      <c r="A497" s="1561" t="s">
        <v>4385</v>
      </c>
      <c r="B497" s="1562" t="s">
        <v>3887</v>
      </c>
      <c r="C497" s="1562" t="s">
        <v>3888</v>
      </c>
      <c r="D497" s="1562" t="s">
        <v>3888</v>
      </c>
      <c r="E497" s="1559"/>
      <c r="F497" s="1559"/>
      <c r="G497" s="1559"/>
    </row>
    <row r="498" spans="1:7" ht="18">
      <c r="A498" s="1557" t="s">
        <v>2607</v>
      </c>
      <c r="B498" s="1558" t="s">
        <v>3887</v>
      </c>
      <c r="C498" s="1558" t="s">
        <v>3888</v>
      </c>
      <c r="D498" s="1558" t="s">
        <v>3888</v>
      </c>
      <c r="E498" s="1559"/>
      <c r="F498" s="1559"/>
      <c r="G498" s="1559"/>
    </row>
    <row r="499" spans="1:7" ht="37.5">
      <c r="A499" s="1561" t="s">
        <v>4386</v>
      </c>
      <c r="B499" s="1562" t="s">
        <v>3887</v>
      </c>
      <c r="C499" s="1562" t="s">
        <v>3888</v>
      </c>
      <c r="D499" s="1562" t="s">
        <v>3888</v>
      </c>
      <c r="E499" s="1559"/>
      <c r="F499" s="1559"/>
      <c r="G499" s="1559"/>
    </row>
    <row r="500" spans="1:7" ht="18.75">
      <c r="A500" s="1561" t="s">
        <v>4387</v>
      </c>
      <c r="B500" s="1562" t="s">
        <v>3887</v>
      </c>
      <c r="C500" s="1562" t="s">
        <v>3888</v>
      </c>
      <c r="D500" s="1562" t="s">
        <v>3888</v>
      </c>
      <c r="E500" s="1559"/>
      <c r="F500" s="1559"/>
      <c r="G500" s="1559"/>
    </row>
    <row r="501" spans="1:7" ht="18">
      <c r="A501" s="1560" t="s">
        <v>4388</v>
      </c>
      <c r="B501" s="1558" t="s">
        <v>3887</v>
      </c>
      <c r="C501" s="1558" t="s">
        <v>3888</v>
      </c>
      <c r="D501" s="1558" t="s">
        <v>3888</v>
      </c>
      <c r="E501" s="1559"/>
      <c r="F501" s="1559"/>
      <c r="G501" s="1559"/>
    </row>
    <row r="502" spans="1:7" ht="37.5">
      <c r="A502" s="1561" t="s">
        <v>4389</v>
      </c>
      <c r="B502" s="1562" t="s">
        <v>3887</v>
      </c>
      <c r="C502" s="1562" t="s">
        <v>3888</v>
      </c>
      <c r="D502" s="1562" t="s">
        <v>3888</v>
      </c>
      <c r="E502" s="1559"/>
      <c r="F502" s="1559"/>
      <c r="G502" s="1559"/>
    </row>
    <row r="503" spans="1:7" ht="18.75">
      <c r="A503" s="1561" t="s">
        <v>4390</v>
      </c>
      <c r="B503" s="1562" t="s">
        <v>3887</v>
      </c>
      <c r="C503" s="1562" t="s">
        <v>3888</v>
      </c>
      <c r="D503" s="1562" t="s">
        <v>3888</v>
      </c>
      <c r="E503" s="1559"/>
      <c r="F503" s="1559"/>
      <c r="G503" s="1559"/>
    </row>
    <row r="504" spans="1:7" ht="18">
      <c r="A504" s="1560" t="s">
        <v>4391</v>
      </c>
      <c r="B504" s="1558" t="s">
        <v>3887</v>
      </c>
      <c r="C504" s="1558" t="s">
        <v>3888</v>
      </c>
      <c r="D504" s="1558" t="s">
        <v>3888</v>
      </c>
      <c r="E504" s="1559"/>
      <c r="F504" s="1559"/>
      <c r="G504" s="1559"/>
    </row>
    <row r="505" spans="1:7" ht="18.75">
      <c r="A505" s="1561" t="s">
        <v>4392</v>
      </c>
      <c r="B505" s="1562" t="s">
        <v>3887</v>
      </c>
      <c r="C505" s="1562" t="s">
        <v>3888</v>
      </c>
      <c r="D505" s="1562" t="s">
        <v>3888</v>
      </c>
      <c r="E505" s="1559"/>
      <c r="F505" s="1559"/>
      <c r="G505" s="1559"/>
    </row>
    <row r="506" spans="1:7" ht="18.75">
      <c r="A506" s="1561" t="s">
        <v>4393</v>
      </c>
      <c r="B506" s="1562" t="s">
        <v>3887</v>
      </c>
      <c r="C506" s="1562" t="s">
        <v>3888</v>
      </c>
      <c r="D506" s="1562" t="s">
        <v>3888</v>
      </c>
      <c r="E506" s="1559"/>
      <c r="F506" s="1559"/>
      <c r="G506" s="1559"/>
    </row>
    <row r="507" spans="1:7" ht="18.75">
      <c r="A507" s="1561" t="s">
        <v>4394</v>
      </c>
      <c r="B507" s="1562" t="s">
        <v>3887</v>
      </c>
      <c r="C507" s="1562" t="s">
        <v>3888</v>
      </c>
      <c r="D507" s="1562" t="s">
        <v>3888</v>
      </c>
      <c r="E507" s="1559"/>
      <c r="F507" s="1559"/>
      <c r="G507" s="1559"/>
    </row>
    <row r="508" spans="1:7" ht="37.5">
      <c r="A508" s="1561" t="s">
        <v>4395</v>
      </c>
      <c r="B508" s="1562" t="s">
        <v>3887</v>
      </c>
      <c r="C508" s="1562" t="s">
        <v>3888</v>
      </c>
      <c r="D508" s="1562" t="s">
        <v>3888</v>
      </c>
      <c r="E508" s="1559"/>
      <c r="F508" s="1559"/>
      <c r="G508" s="1559"/>
    </row>
    <row r="509" spans="1:7" ht="18.75">
      <c r="A509" s="1561" t="s">
        <v>4396</v>
      </c>
      <c r="B509" s="1562" t="s">
        <v>3887</v>
      </c>
      <c r="C509" s="1562" t="s">
        <v>3888</v>
      </c>
      <c r="D509" s="1562" t="s">
        <v>3888</v>
      </c>
      <c r="E509" s="1559"/>
      <c r="F509" s="1559"/>
      <c r="G509" s="1559"/>
    </row>
    <row r="510" spans="1:7" ht="18">
      <c r="A510" s="1557" t="s">
        <v>2608</v>
      </c>
      <c r="B510" s="1558" t="s">
        <v>3887</v>
      </c>
      <c r="C510" s="1558" t="s">
        <v>3888</v>
      </c>
      <c r="D510" s="1558" t="s">
        <v>3888</v>
      </c>
      <c r="E510" s="1559"/>
      <c r="F510" s="1559"/>
      <c r="G510" s="1559"/>
    </row>
    <row r="511" spans="1:7" ht="18">
      <c r="A511" s="1560" t="s">
        <v>4397</v>
      </c>
      <c r="B511" s="1558" t="s">
        <v>3887</v>
      </c>
      <c r="C511" s="1558" t="s">
        <v>3888</v>
      </c>
      <c r="D511" s="1558" t="s">
        <v>3888</v>
      </c>
      <c r="E511" s="1559"/>
      <c r="F511" s="1559"/>
      <c r="G511" s="1559"/>
    </row>
    <row r="512" spans="1:7" ht="18.75">
      <c r="A512" s="1561" t="s">
        <v>4398</v>
      </c>
      <c r="B512" s="1562" t="s">
        <v>3887</v>
      </c>
      <c r="C512" s="1562" t="s">
        <v>3888</v>
      </c>
      <c r="D512" s="1562" t="s">
        <v>3888</v>
      </c>
      <c r="E512" s="1559"/>
      <c r="F512" s="1559"/>
      <c r="G512" s="1562" t="s">
        <v>424</v>
      </c>
    </row>
    <row r="513" spans="1:7" ht="18.75">
      <c r="A513" s="1561" t="s">
        <v>4399</v>
      </c>
      <c r="B513" s="1562" t="s">
        <v>3887</v>
      </c>
      <c r="C513" s="1562" t="s">
        <v>3888</v>
      </c>
      <c r="D513" s="1562" t="s">
        <v>3888</v>
      </c>
      <c r="E513" s="1559"/>
      <c r="F513" s="1559"/>
      <c r="G513" s="1562" t="s">
        <v>426</v>
      </c>
    </row>
    <row r="514" spans="1:7" ht="18.75">
      <c r="A514" s="1561" t="s">
        <v>4400</v>
      </c>
      <c r="B514" s="1562" t="s">
        <v>3887</v>
      </c>
      <c r="C514" s="1562" t="s">
        <v>3888</v>
      </c>
      <c r="D514" s="1562" t="s">
        <v>3888</v>
      </c>
      <c r="E514" s="1559"/>
      <c r="F514" s="1559"/>
      <c r="G514" s="1562" t="s">
        <v>428</v>
      </c>
    </row>
    <row r="515" spans="1:7" ht="18">
      <c r="A515" s="1560" t="s">
        <v>4401</v>
      </c>
      <c r="B515" s="1558" t="s">
        <v>3887</v>
      </c>
      <c r="C515" s="1558" t="s">
        <v>3888</v>
      </c>
      <c r="D515" s="1558" t="s">
        <v>3888</v>
      </c>
      <c r="E515" s="1559"/>
      <c r="F515" s="1559"/>
      <c r="G515" s="1559"/>
    </row>
    <row r="516" spans="1:7" ht="18.75">
      <c r="A516" s="1561" t="s">
        <v>4402</v>
      </c>
      <c r="B516" s="1562" t="s">
        <v>3887</v>
      </c>
      <c r="C516" s="1562" t="s">
        <v>3888</v>
      </c>
      <c r="D516" s="1562" t="s">
        <v>3888</v>
      </c>
      <c r="E516" s="1559"/>
      <c r="F516" s="1559"/>
      <c r="G516" s="1562" t="s">
        <v>434</v>
      </c>
    </row>
    <row r="517" spans="1:7" ht="37.5">
      <c r="A517" s="1561" t="s">
        <v>4403</v>
      </c>
      <c r="B517" s="1562" t="s">
        <v>3887</v>
      </c>
      <c r="C517" s="1562" t="s">
        <v>3888</v>
      </c>
      <c r="D517" s="1562" t="s">
        <v>3888</v>
      </c>
      <c r="E517" s="1559"/>
      <c r="F517" s="1559"/>
      <c r="G517" s="1562" t="s">
        <v>442</v>
      </c>
    </row>
    <row r="518" spans="1:7" ht="37.5">
      <c r="A518" s="1561" t="s">
        <v>4404</v>
      </c>
      <c r="B518" s="1562" t="s">
        <v>3887</v>
      </c>
      <c r="C518" s="1562" t="s">
        <v>3888</v>
      </c>
      <c r="D518" s="1562" t="s">
        <v>3888</v>
      </c>
      <c r="E518" s="1559"/>
      <c r="F518" s="1559"/>
      <c r="G518" s="1562" t="s">
        <v>443</v>
      </c>
    </row>
    <row r="519" spans="1:7" ht="18.75">
      <c r="A519" s="1561" t="s">
        <v>4405</v>
      </c>
      <c r="B519" s="1562" t="s">
        <v>3887</v>
      </c>
      <c r="C519" s="1562" t="s">
        <v>3888</v>
      </c>
      <c r="D519" s="1562" t="s">
        <v>3888</v>
      </c>
      <c r="E519" s="1559"/>
      <c r="F519" s="1559"/>
      <c r="G519" s="1562" t="s">
        <v>442</v>
      </c>
    </row>
    <row r="520" spans="1:7" ht="18.75">
      <c r="A520" s="1561" t="s">
        <v>4406</v>
      </c>
      <c r="B520" s="1562" t="s">
        <v>3887</v>
      </c>
      <c r="C520" s="1562" t="s">
        <v>3888</v>
      </c>
      <c r="D520" s="1562" t="s">
        <v>3888</v>
      </c>
      <c r="E520" s="1559"/>
      <c r="F520" s="1559"/>
      <c r="G520" s="1562" t="s">
        <v>428</v>
      </c>
    </row>
    <row r="521" spans="1:7" ht="18">
      <c r="A521" s="1560" t="s">
        <v>4407</v>
      </c>
      <c r="B521" s="1558" t="s">
        <v>3887</v>
      </c>
      <c r="C521" s="1558" t="s">
        <v>3888</v>
      </c>
      <c r="D521" s="1558" t="s">
        <v>3888</v>
      </c>
      <c r="E521" s="1559"/>
      <c r="F521" s="1559"/>
      <c r="G521" s="1559"/>
    </row>
    <row r="522" spans="1:7" ht="18.75">
      <c r="A522" s="1561" t="s">
        <v>4398</v>
      </c>
      <c r="B522" s="1562" t="s">
        <v>3887</v>
      </c>
      <c r="C522" s="1562" t="s">
        <v>3888</v>
      </c>
      <c r="D522" s="1562" t="s">
        <v>3888</v>
      </c>
      <c r="E522" s="1559"/>
      <c r="F522" s="1559"/>
      <c r="G522" s="1562" t="s">
        <v>447</v>
      </c>
    </row>
    <row r="523" spans="1:7" ht="18.75">
      <c r="A523" s="1561" t="s">
        <v>4408</v>
      </c>
      <c r="B523" s="1562" t="s">
        <v>3887</v>
      </c>
      <c r="C523" s="1562" t="s">
        <v>3888</v>
      </c>
      <c r="D523" s="1562" t="s">
        <v>3888</v>
      </c>
      <c r="E523" s="1559"/>
      <c r="F523" s="1559"/>
      <c r="G523" s="1562" t="s">
        <v>449</v>
      </c>
    </row>
    <row r="524" spans="1:7" ht="18.75">
      <c r="A524" s="1561" t="s">
        <v>4409</v>
      </c>
      <c r="B524" s="1562" t="s">
        <v>3887</v>
      </c>
      <c r="C524" s="1562" t="s">
        <v>3888</v>
      </c>
      <c r="D524" s="1562" t="s">
        <v>3888</v>
      </c>
      <c r="E524" s="1559"/>
      <c r="F524" s="1559"/>
      <c r="G524" s="1562" t="s">
        <v>426</v>
      </c>
    </row>
    <row r="525" spans="1:7" ht="18.75">
      <c r="A525" s="1561" t="s">
        <v>4410</v>
      </c>
      <c r="B525" s="1562" t="s">
        <v>3887</v>
      </c>
      <c r="C525" s="1562" t="s">
        <v>3888</v>
      </c>
      <c r="D525" s="1562" t="s">
        <v>3888</v>
      </c>
      <c r="E525" s="1559"/>
      <c r="F525" s="1559"/>
      <c r="G525" s="1562" t="s">
        <v>428</v>
      </c>
    </row>
    <row r="526" spans="1:7" ht="18">
      <c r="A526" s="1560" t="s">
        <v>4411</v>
      </c>
      <c r="B526" s="1558" t="s">
        <v>3887</v>
      </c>
      <c r="C526" s="1558" t="s">
        <v>3888</v>
      </c>
      <c r="D526" s="1558" t="s">
        <v>3888</v>
      </c>
      <c r="E526" s="1559"/>
      <c r="F526" s="1559"/>
      <c r="G526" s="1559"/>
    </row>
    <row r="527" spans="1:7" ht="18.75">
      <c r="A527" s="1561" t="s">
        <v>4412</v>
      </c>
      <c r="B527" s="1562" t="s">
        <v>3887</v>
      </c>
      <c r="C527" s="1562" t="s">
        <v>3888</v>
      </c>
      <c r="D527" s="1562" t="s">
        <v>3888</v>
      </c>
      <c r="E527" s="1559"/>
      <c r="F527" s="1559"/>
      <c r="G527" s="1562" t="s">
        <v>447</v>
      </c>
    </row>
    <row r="528" spans="1:7" ht="18.75">
      <c r="A528" s="1561" t="s">
        <v>4413</v>
      </c>
      <c r="B528" s="1562" t="s">
        <v>3887</v>
      </c>
      <c r="C528" s="1562" t="s">
        <v>3888</v>
      </c>
      <c r="D528" s="1562" t="s">
        <v>3888</v>
      </c>
      <c r="E528" s="1559"/>
      <c r="F528" s="1559"/>
      <c r="G528" s="1562" t="s">
        <v>442</v>
      </c>
    </row>
    <row r="529" spans="1:7" ht="18.75">
      <c r="A529" s="1561" t="s">
        <v>4414</v>
      </c>
      <c r="B529" s="1562" t="s">
        <v>3887</v>
      </c>
      <c r="C529" s="1562" t="s">
        <v>3888</v>
      </c>
      <c r="D529" s="1562" t="s">
        <v>3888</v>
      </c>
      <c r="E529" s="1559"/>
      <c r="F529" s="1559"/>
      <c r="G529" s="1562" t="s">
        <v>426</v>
      </c>
    </row>
    <row r="530" spans="1:7" ht="18.75">
      <c r="A530" s="1561" t="s">
        <v>4415</v>
      </c>
      <c r="B530" s="1562" t="s">
        <v>3887</v>
      </c>
      <c r="C530" s="1562" t="s">
        <v>3888</v>
      </c>
      <c r="D530" s="1562" t="s">
        <v>3888</v>
      </c>
      <c r="E530" s="1559"/>
      <c r="F530" s="1559"/>
      <c r="G530" s="1562" t="s">
        <v>426</v>
      </c>
    </row>
    <row r="531" spans="1:7" ht="18.75">
      <c r="A531" s="1561" t="s">
        <v>4416</v>
      </c>
      <c r="B531" s="1562" t="s">
        <v>3887</v>
      </c>
      <c r="C531" s="1562" t="s">
        <v>3888</v>
      </c>
      <c r="D531" s="1562" t="s">
        <v>3888</v>
      </c>
      <c r="E531" s="1559"/>
      <c r="F531" s="1559"/>
      <c r="G531" s="1562" t="s">
        <v>428</v>
      </c>
    </row>
    <row r="532" spans="1:7" ht="18">
      <c r="A532" s="1557" t="s">
        <v>2106</v>
      </c>
      <c r="B532" s="1558" t="s">
        <v>4183</v>
      </c>
      <c r="C532" s="1558" t="s">
        <v>3888</v>
      </c>
      <c r="D532" s="1558" t="s">
        <v>3888</v>
      </c>
      <c r="E532" s="1559"/>
      <c r="F532" s="1559"/>
      <c r="G532" s="1559"/>
    </row>
    <row r="533" spans="1:7" ht="18">
      <c r="A533" s="1560" t="s">
        <v>4417</v>
      </c>
      <c r="B533" s="1558" t="s">
        <v>3887</v>
      </c>
      <c r="C533" s="1558" t="s">
        <v>3888</v>
      </c>
      <c r="D533" s="1558" t="s">
        <v>3888</v>
      </c>
      <c r="E533" s="1559"/>
      <c r="F533" s="1559"/>
      <c r="G533" s="1559"/>
    </row>
    <row r="534" spans="1:7" ht="18.75">
      <c r="A534" s="1561" t="s">
        <v>2108</v>
      </c>
      <c r="B534" s="1562" t="s">
        <v>3887</v>
      </c>
      <c r="C534" s="1562" t="s">
        <v>3888</v>
      </c>
      <c r="D534" s="1562" t="s">
        <v>3888</v>
      </c>
      <c r="E534" s="1559"/>
      <c r="F534" s="1559"/>
      <c r="G534" s="1563">
        <v>20821</v>
      </c>
    </row>
    <row r="535" spans="1:7" ht="18.75">
      <c r="A535" s="1561" t="s">
        <v>2111</v>
      </c>
      <c r="B535" s="1562" t="s">
        <v>3887</v>
      </c>
      <c r="C535" s="1562" t="s">
        <v>3888</v>
      </c>
      <c r="D535" s="1562" t="s">
        <v>3888</v>
      </c>
      <c r="E535" s="1559"/>
      <c r="F535" s="1559"/>
      <c r="G535" s="1559"/>
    </row>
    <row r="536" spans="1:7" ht="36">
      <c r="A536" s="1560" t="s">
        <v>4418</v>
      </c>
      <c r="B536" s="1558" t="s">
        <v>4183</v>
      </c>
      <c r="C536" s="1558" t="s">
        <v>3888</v>
      </c>
      <c r="D536" s="1558" t="s">
        <v>3888</v>
      </c>
      <c r="E536" s="1559"/>
      <c r="F536" s="1559"/>
      <c r="G536" s="1559"/>
    </row>
    <row r="537" spans="1:7" ht="18.75">
      <c r="A537" s="1561" t="s">
        <v>4419</v>
      </c>
      <c r="B537" s="1562" t="s">
        <v>3887</v>
      </c>
      <c r="C537" s="1562" t="s">
        <v>3888</v>
      </c>
      <c r="D537" s="1562" t="s">
        <v>3888</v>
      </c>
      <c r="E537" s="1559"/>
      <c r="F537" s="1559"/>
      <c r="G537" s="1563">
        <v>20821</v>
      </c>
    </row>
    <row r="538" spans="1:7" ht="18">
      <c r="A538" s="1560" t="s">
        <v>4420</v>
      </c>
      <c r="B538" s="1558" t="s">
        <v>3887</v>
      </c>
      <c r="C538" s="1558" t="s">
        <v>3888</v>
      </c>
      <c r="D538" s="1558" t="s">
        <v>3888</v>
      </c>
      <c r="E538" s="1559"/>
      <c r="F538" s="1559"/>
      <c r="G538" s="1564">
        <v>20821</v>
      </c>
    </row>
    <row r="539" spans="1:7" ht="18.75">
      <c r="A539" s="1561" t="s">
        <v>4421</v>
      </c>
      <c r="B539" s="1562" t="s">
        <v>3887</v>
      </c>
      <c r="C539" s="1562" t="s">
        <v>3888</v>
      </c>
      <c r="D539" s="1562" t="s">
        <v>3888</v>
      </c>
      <c r="E539" s="1559"/>
      <c r="F539" s="1559"/>
      <c r="G539" s="1559"/>
    </row>
    <row r="540" spans="1:7" ht="37.5">
      <c r="A540" s="1561" t="s">
        <v>4422</v>
      </c>
      <c r="B540" s="1562" t="s">
        <v>3887</v>
      </c>
      <c r="C540" s="1562" t="s">
        <v>3888</v>
      </c>
      <c r="D540" s="1562" t="s">
        <v>3888</v>
      </c>
      <c r="E540" s="1559"/>
      <c r="F540" s="1559"/>
      <c r="G540" s="1559"/>
    </row>
    <row r="541" spans="1:7" ht="18.75">
      <c r="A541" s="1561" t="s">
        <v>4423</v>
      </c>
      <c r="B541" s="1562" t="s">
        <v>3887</v>
      </c>
      <c r="C541" s="1562" t="s">
        <v>3888</v>
      </c>
      <c r="D541" s="1562" t="s">
        <v>3888</v>
      </c>
      <c r="E541" s="1559"/>
      <c r="F541" s="1559"/>
      <c r="G541" s="1559"/>
    </row>
    <row r="542" spans="1:7" ht="18">
      <c r="A542" s="1560" t="s">
        <v>4424</v>
      </c>
      <c r="B542" s="1558" t="s">
        <v>3887</v>
      </c>
      <c r="C542" s="1558" t="s">
        <v>3888</v>
      </c>
      <c r="D542" s="1558" t="s">
        <v>3888</v>
      </c>
      <c r="E542" s="1559"/>
      <c r="F542" s="1559"/>
      <c r="G542" s="1564">
        <v>20880</v>
      </c>
    </row>
    <row r="543" spans="1:7" ht="18.75">
      <c r="A543" s="1561" t="s">
        <v>4425</v>
      </c>
      <c r="B543" s="1562" t="s">
        <v>3887</v>
      </c>
      <c r="C543" s="1562" t="s">
        <v>3888</v>
      </c>
      <c r="D543" s="1562" t="s">
        <v>3888</v>
      </c>
      <c r="E543" s="1559"/>
      <c r="F543" s="1559"/>
      <c r="G543" s="1559"/>
    </row>
    <row r="544" spans="1:7" ht="18.75">
      <c r="A544" s="1561" t="s">
        <v>4426</v>
      </c>
      <c r="B544" s="1562" t="s">
        <v>3887</v>
      </c>
      <c r="C544" s="1562" t="s">
        <v>3888</v>
      </c>
      <c r="D544" s="1562" t="s">
        <v>3888</v>
      </c>
      <c r="E544" s="1559"/>
      <c r="F544" s="1559"/>
      <c r="G544" s="1559"/>
    </row>
    <row r="545" spans="1:7" ht="18.75">
      <c r="A545" s="1561" t="s">
        <v>4427</v>
      </c>
      <c r="B545" s="1562" t="s">
        <v>3887</v>
      </c>
      <c r="C545" s="1562" t="s">
        <v>3888</v>
      </c>
      <c r="D545" s="1562" t="s">
        <v>3888</v>
      </c>
      <c r="E545" s="1559"/>
      <c r="F545" s="1559"/>
      <c r="G545" s="1559"/>
    </row>
    <row r="546" spans="1:7" ht="18.75">
      <c r="A546" s="1561" t="s">
        <v>4428</v>
      </c>
      <c r="B546" s="1562" t="s">
        <v>3887</v>
      </c>
      <c r="C546" s="1562" t="s">
        <v>3888</v>
      </c>
      <c r="D546" s="1562" t="s">
        <v>3888</v>
      </c>
      <c r="E546" s="1559"/>
      <c r="F546" s="1559"/>
      <c r="G546" s="1559"/>
    </row>
    <row r="547" spans="1:7" ht="18.75">
      <c r="A547" s="1561" t="s">
        <v>4429</v>
      </c>
      <c r="B547" s="1562" t="s">
        <v>3887</v>
      </c>
      <c r="C547" s="1562" t="s">
        <v>3888</v>
      </c>
      <c r="D547" s="1562" t="s">
        <v>3888</v>
      </c>
      <c r="E547" s="1559"/>
      <c r="F547" s="1559"/>
      <c r="G547" s="1559"/>
    </row>
    <row r="548" spans="1:7" ht="36">
      <c r="A548" s="1560" t="s">
        <v>4430</v>
      </c>
      <c r="B548" s="1558" t="s">
        <v>4183</v>
      </c>
      <c r="C548" s="1558" t="s">
        <v>3888</v>
      </c>
      <c r="D548" s="1558" t="s">
        <v>3888</v>
      </c>
      <c r="E548" s="1559"/>
      <c r="F548" s="1559"/>
      <c r="G548" s="1564">
        <v>20880</v>
      </c>
    </row>
    <row r="549" spans="1:7" ht="17.25">
      <c r="A549" s="1562" t="s">
        <v>4431</v>
      </c>
      <c r="B549" s="1562" t="s">
        <v>4183</v>
      </c>
      <c r="C549" s="1562" t="s">
        <v>3888</v>
      </c>
      <c r="D549" s="1562" t="s">
        <v>3888</v>
      </c>
      <c r="E549" s="1559"/>
      <c r="F549" s="1559"/>
      <c r="G549" s="1559"/>
    </row>
    <row r="550" spans="1:7" ht="17.25">
      <c r="A550" s="1562" t="s">
        <v>4432</v>
      </c>
      <c r="B550" s="1562" t="s">
        <v>4183</v>
      </c>
      <c r="C550" s="1562" t="s">
        <v>3888</v>
      </c>
      <c r="D550" s="1562" t="s">
        <v>3888</v>
      </c>
      <c r="E550" s="1559"/>
      <c r="F550" s="1559"/>
      <c r="G550" s="1559"/>
    </row>
    <row r="551" spans="1:7" ht="34.5">
      <c r="A551" s="1562" t="s">
        <v>4433</v>
      </c>
      <c r="B551" s="1562" t="s">
        <v>4183</v>
      </c>
      <c r="C551" s="1562" t="s">
        <v>3888</v>
      </c>
      <c r="D551" s="1562" t="s">
        <v>3888</v>
      </c>
      <c r="E551" s="1559"/>
      <c r="F551" s="1559"/>
      <c r="G551" s="1559"/>
    </row>
    <row r="552" spans="1:7" ht="17.25">
      <c r="A552" s="1562" t="s">
        <v>4434</v>
      </c>
      <c r="B552" s="1562" t="s">
        <v>4183</v>
      </c>
      <c r="C552" s="1562" t="s">
        <v>3888</v>
      </c>
      <c r="D552" s="1562" t="s">
        <v>3888</v>
      </c>
      <c r="E552" s="1559"/>
      <c r="F552" s="1559"/>
      <c r="G552" s="1559"/>
    </row>
    <row r="553" spans="1:7" ht="17.25">
      <c r="A553" s="1567" t="s">
        <v>4435</v>
      </c>
      <c r="B553" s="1562" t="s">
        <v>4183</v>
      </c>
      <c r="C553" s="1562" t="s">
        <v>3888</v>
      </c>
      <c r="D553" s="1562" t="s">
        <v>3888</v>
      </c>
      <c r="E553" s="1559"/>
      <c r="F553" s="1559"/>
      <c r="G553" s="1559"/>
    </row>
    <row r="554" spans="1:7" ht="17.25">
      <c r="A554" s="1567" t="s">
        <v>4436</v>
      </c>
      <c r="B554" s="1562" t="s">
        <v>4183</v>
      </c>
      <c r="C554" s="1562" t="s">
        <v>3888</v>
      </c>
      <c r="D554" s="1562" t="s">
        <v>3888</v>
      </c>
      <c r="E554" s="1559"/>
      <c r="F554" s="1559"/>
      <c r="G554" s="1559"/>
    </row>
    <row r="555" spans="1:7" ht="18">
      <c r="A555" s="1560" t="s">
        <v>4437</v>
      </c>
      <c r="B555" s="1558" t="s">
        <v>3887</v>
      </c>
      <c r="C555" s="1558" t="s">
        <v>3888</v>
      </c>
      <c r="D555" s="1558" t="s">
        <v>3888</v>
      </c>
      <c r="E555" s="1559"/>
      <c r="F555" s="1559"/>
      <c r="G555" s="1564">
        <v>20880</v>
      </c>
    </row>
    <row r="556" spans="1:7" ht="18.75">
      <c r="A556" s="1561" t="s">
        <v>4438</v>
      </c>
      <c r="B556" s="1562" t="s">
        <v>3887</v>
      </c>
      <c r="C556" s="1562" t="s">
        <v>3888</v>
      </c>
      <c r="D556" s="1562" t="s">
        <v>3888</v>
      </c>
      <c r="E556" s="1559"/>
      <c r="F556" s="1559"/>
      <c r="G556" s="1559"/>
    </row>
    <row r="557" spans="1:7" ht="18.75">
      <c r="A557" s="1561" t="s">
        <v>4439</v>
      </c>
      <c r="B557" s="1562" t="s">
        <v>3887</v>
      </c>
      <c r="C557" s="1562" t="s">
        <v>3888</v>
      </c>
      <c r="D557" s="1562" t="s">
        <v>3888</v>
      </c>
      <c r="E557" s="1559"/>
      <c r="F557" s="1559"/>
      <c r="G557" s="1559"/>
    </row>
    <row r="558" spans="1:7" ht="37.5">
      <c r="A558" s="1561" t="s">
        <v>4440</v>
      </c>
      <c r="B558" s="1562" t="s">
        <v>3887</v>
      </c>
      <c r="C558" s="1562" t="s">
        <v>3888</v>
      </c>
      <c r="D558" s="1562" t="s">
        <v>3888</v>
      </c>
      <c r="E558" s="1559"/>
      <c r="F558" s="1559"/>
      <c r="G558" s="1559"/>
    </row>
    <row r="559" spans="1:7" ht="18.75">
      <c r="A559" s="1561" t="s">
        <v>4441</v>
      </c>
      <c r="B559" s="1562" t="s">
        <v>3887</v>
      </c>
      <c r="C559" s="1562" t="s">
        <v>3888</v>
      </c>
      <c r="D559" s="1562" t="s">
        <v>3888</v>
      </c>
      <c r="E559" s="1559"/>
      <c r="F559" s="1559"/>
      <c r="G559" s="1559"/>
    </row>
    <row r="560" spans="1:7" ht="18.75">
      <c r="A560" s="1561" t="s">
        <v>4442</v>
      </c>
      <c r="B560" s="1562" t="s">
        <v>3887</v>
      </c>
      <c r="C560" s="1562" t="s">
        <v>3888</v>
      </c>
      <c r="D560" s="1562" t="s">
        <v>3888</v>
      </c>
      <c r="E560" s="1559"/>
      <c r="F560" s="1559"/>
      <c r="G560" s="1559"/>
    </row>
    <row r="561" spans="1:7" ht="18.75">
      <c r="A561" s="1561" t="s">
        <v>4443</v>
      </c>
      <c r="B561" s="1562" t="s">
        <v>3887</v>
      </c>
      <c r="C561" s="1562" t="s">
        <v>3888</v>
      </c>
      <c r="D561" s="1562" t="s">
        <v>3888</v>
      </c>
      <c r="E561" s="1559"/>
      <c r="F561" s="1559"/>
      <c r="G561" s="1563">
        <v>20880</v>
      </c>
    </row>
    <row r="562" spans="1:7" ht="18">
      <c r="A562" s="1560" t="s">
        <v>4444</v>
      </c>
      <c r="B562" s="1558" t="s">
        <v>3887</v>
      </c>
      <c r="C562" s="1558" t="s">
        <v>3888</v>
      </c>
      <c r="D562" s="1558" t="s">
        <v>3888</v>
      </c>
      <c r="E562" s="1559"/>
      <c r="F562" s="1559"/>
      <c r="G562" s="1559"/>
    </row>
    <row r="563" spans="1:7" ht="18">
      <c r="A563" s="1560" t="s">
        <v>4445</v>
      </c>
      <c r="B563" s="1558" t="s">
        <v>3887</v>
      </c>
      <c r="C563" s="1558" t="s">
        <v>3888</v>
      </c>
      <c r="D563" s="1558" t="s">
        <v>3888</v>
      </c>
      <c r="E563" s="1559"/>
      <c r="F563" s="1559"/>
      <c r="G563" s="1559"/>
    </row>
    <row r="564" spans="1:7" ht="37.5">
      <c r="A564" s="1561" t="s">
        <v>4446</v>
      </c>
      <c r="B564" s="1562" t="s">
        <v>3887</v>
      </c>
      <c r="C564" s="1562" t="s">
        <v>3888</v>
      </c>
      <c r="D564" s="1562" t="s">
        <v>3888</v>
      </c>
      <c r="E564" s="1559"/>
      <c r="F564" s="1559"/>
      <c r="G564" s="1559"/>
    </row>
    <row r="565" spans="1:7" ht="18">
      <c r="A565" s="1557" t="s">
        <v>4447</v>
      </c>
      <c r="B565" s="1558" t="s">
        <v>3887</v>
      </c>
      <c r="C565" s="1558" t="s">
        <v>3888</v>
      </c>
      <c r="D565" s="1558" t="s">
        <v>3888</v>
      </c>
      <c r="E565" s="1559"/>
      <c r="F565" s="1559"/>
      <c r="G565" s="1559"/>
    </row>
    <row r="566" spans="1:7" ht="36">
      <c r="A566" s="1560" t="s">
        <v>4448</v>
      </c>
      <c r="B566" s="1558" t="s">
        <v>3887</v>
      </c>
      <c r="C566" s="1558" t="s">
        <v>3888</v>
      </c>
      <c r="D566" s="1558" t="s">
        <v>3888</v>
      </c>
      <c r="E566" s="1559"/>
      <c r="F566" s="1559"/>
      <c r="G566" s="1559"/>
    </row>
    <row r="567" spans="1:7" ht="18.75">
      <c r="A567" s="1561" t="s">
        <v>4449</v>
      </c>
      <c r="B567" s="1562" t="s">
        <v>3887</v>
      </c>
      <c r="C567" s="1562" t="s">
        <v>3888</v>
      </c>
      <c r="D567" s="1562" t="s">
        <v>3888</v>
      </c>
      <c r="E567" s="1559"/>
      <c r="F567" s="1559"/>
      <c r="G567" s="1559"/>
    </row>
    <row r="568" spans="1:7" ht="37.5">
      <c r="A568" s="1561" t="s">
        <v>4450</v>
      </c>
      <c r="B568" s="1562" t="s">
        <v>3887</v>
      </c>
      <c r="C568" s="1562" t="s">
        <v>3888</v>
      </c>
      <c r="D568" s="1562" t="s">
        <v>3888</v>
      </c>
      <c r="E568" s="1559"/>
      <c r="F568" s="1559"/>
      <c r="G568" s="1559"/>
    </row>
    <row r="569" spans="1:7" ht="18.75">
      <c r="A569" s="1561" t="s">
        <v>4451</v>
      </c>
      <c r="B569" s="1562" t="s">
        <v>3887</v>
      </c>
      <c r="C569" s="1562" t="s">
        <v>3888</v>
      </c>
      <c r="D569" s="1562" t="s">
        <v>3888</v>
      </c>
      <c r="E569" s="1559"/>
      <c r="F569" s="1559"/>
      <c r="G569" s="1559"/>
    </row>
    <row r="570" spans="1:7" ht="37.5">
      <c r="A570" s="1561" t="s">
        <v>4452</v>
      </c>
      <c r="B570" s="1562" t="s">
        <v>3887</v>
      </c>
      <c r="C570" s="1562" t="s">
        <v>3888</v>
      </c>
      <c r="D570" s="1562" t="s">
        <v>3888</v>
      </c>
      <c r="E570" s="1559"/>
      <c r="F570" s="1559"/>
      <c r="G570" s="1559"/>
    </row>
    <row r="571" spans="1:7" ht="37.5">
      <c r="A571" s="1561" t="s">
        <v>4453</v>
      </c>
      <c r="B571" s="1562" t="s">
        <v>3887</v>
      </c>
      <c r="C571" s="1562" t="s">
        <v>3888</v>
      </c>
      <c r="D571" s="1562" t="s">
        <v>3888</v>
      </c>
      <c r="E571" s="1559"/>
      <c r="F571" s="1559"/>
      <c r="G571" s="1559"/>
    </row>
    <row r="572" spans="1:7" ht="18.75">
      <c r="A572" s="1561" t="s">
        <v>4454</v>
      </c>
      <c r="B572" s="1562" t="s">
        <v>3887</v>
      </c>
      <c r="C572" s="1562" t="s">
        <v>3888</v>
      </c>
      <c r="D572" s="1562" t="s">
        <v>3888</v>
      </c>
      <c r="E572" s="1559"/>
      <c r="F572" s="1559"/>
      <c r="G572" s="1559"/>
    </row>
    <row r="573" spans="1:7" ht="18.75">
      <c r="A573" s="1561" t="s">
        <v>4455</v>
      </c>
      <c r="B573" s="1562" t="s">
        <v>3887</v>
      </c>
      <c r="C573" s="1562" t="s">
        <v>3888</v>
      </c>
      <c r="D573" s="1562" t="s">
        <v>3888</v>
      </c>
      <c r="E573" s="1559"/>
      <c r="F573" s="1559"/>
      <c r="G573" s="1559"/>
    </row>
    <row r="574" spans="1:7" ht="18">
      <c r="A574" s="1560" t="s">
        <v>4456</v>
      </c>
      <c r="B574" s="1558" t="s">
        <v>3887</v>
      </c>
      <c r="C574" s="1558" t="s">
        <v>3888</v>
      </c>
      <c r="D574" s="1558" t="s">
        <v>3888</v>
      </c>
      <c r="E574" s="1559"/>
      <c r="F574" s="1559"/>
      <c r="G574" s="1559"/>
    </row>
    <row r="575" spans="1:7" ht="18.75">
      <c r="A575" s="1561" t="s">
        <v>4457</v>
      </c>
      <c r="B575" s="1562" t="s">
        <v>3887</v>
      </c>
      <c r="C575" s="1562" t="s">
        <v>3888</v>
      </c>
      <c r="D575" s="1562" t="s">
        <v>3888</v>
      </c>
      <c r="E575" s="1559"/>
      <c r="F575" s="1559"/>
      <c r="G575" s="1559"/>
    </row>
    <row r="576" spans="1:7" ht="18.75">
      <c r="A576" s="1561" t="s">
        <v>4458</v>
      </c>
      <c r="B576" s="1562" t="s">
        <v>3887</v>
      </c>
      <c r="C576" s="1562" t="s">
        <v>3888</v>
      </c>
      <c r="D576" s="1562" t="s">
        <v>3888</v>
      </c>
      <c r="E576" s="1559"/>
      <c r="F576" s="1559"/>
      <c r="G576" s="1559"/>
    </row>
    <row r="577" spans="1:7" ht="18.75">
      <c r="A577" s="1561" t="s">
        <v>4459</v>
      </c>
      <c r="B577" s="1562" t="s">
        <v>3887</v>
      </c>
      <c r="C577" s="1562" t="s">
        <v>3888</v>
      </c>
      <c r="D577" s="1562" t="s">
        <v>3888</v>
      </c>
      <c r="E577" s="1559"/>
      <c r="F577" s="1559"/>
      <c r="G577" s="1559"/>
    </row>
    <row r="578" spans="1:7" ht="18.75">
      <c r="A578" s="1561" t="s">
        <v>4460</v>
      </c>
      <c r="B578" s="1562" t="s">
        <v>3887</v>
      </c>
      <c r="C578" s="1562" t="s">
        <v>3888</v>
      </c>
      <c r="D578" s="1562" t="s">
        <v>3888</v>
      </c>
      <c r="E578" s="1559"/>
      <c r="F578" s="1559"/>
      <c r="G578" s="1559"/>
    </row>
    <row r="579" spans="1:7" ht="18">
      <c r="A579" s="1557" t="s">
        <v>3382</v>
      </c>
      <c r="B579" s="1558" t="s">
        <v>3887</v>
      </c>
      <c r="C579" s="1558" t="s">
        <v>3888</v>
      </c>
      <c r="D579" s="1558" t="s">
        <v>3888</v>
      </c>
      <c r="E579" s="1559"/>
      <c r="F579" s="1559"/>
      <c r="G579" s="1559"/>
    </row>
    <row r="580" spans="1:7" ht="37.5">
      <c r="A580" s="1561" t="s">
        <v>4461</v>
      </c>
      <c r="B580" s="1562" t="s">
        <v>3887</v>
      </c>
      <c r="C580" s="1562" t="s">
        <v>3888</v>
      </c>
      <c r="D580" s="1562" t="s">
        <v>3888</v>
      </c>
      <c r="E580" s="1559"/>
      <c r="F580" s="1559"/>
      <c r="G580" s="1562" t="s">
        <v>2758</v>
      </c>
    </row>
    <row r="581" spans="1:7" ht="37.5">
      <c r="A581" s="1561" t="s">
        <v>4462</v>
      </c>
      <c r="B581" s="1562" t="s">
        <v>3887</v>
      </c>
      <c r="C581" s="1562" t="s">
        <v>3888</v>
      </c>
      <c r="D581" s="1562" t="s">
        <v>3888</v>
      </c>
      <c r="E581" s="1559"/>
      <c r="F581" s="1559"/>
      <c r="G581" s="1562" t="s">
        <v>2760</v>
      </c>
    </row>
    <row r="582" spans="1:7" ht="18">
      <c r="A582" s="1560" t="s">
        <v>4463</v>
      </c>
      <c r="B582" s="1558" t="s">
        <v>3887</v>
      </c>
      <c r="C582" s="1558" t="s">
        <v>3888</v>
      </c>
      <c r="D582" s="1558" t="s">
        <v>3888</v>
      </c>
      <c r="E582" s="1559"/>
      <c r="F582" s="1559"/>
      <c r="G582" s="1558" t="s">
        <v>205</v>
      </c>
    </row>
    <row r="583" spans="1:7" ht="18.75">
      <c r="A583" s="1561" t="s">
        <v>4464</v>
      </c>
      <c r="B583" s="1562" t="s">
        <v>3887</v>
      </c>
      <c r="C583" s="1562" t="s">
        <v>3888</v>
      </c>
      <c r="D583" s="1562" t="s">
        <v>3888</v>
      </c>
      <c r="E583" s="1559"/>
      <c r="F583" s="1559"/>
      <c r="G583" s="1559"/>
    </row>
    <row r="584" spans="1:7" ht="37.5">
      <c r="A584" s="1561" t="s">
        <v>4465</v>
      </c>
      <c r="B584" s="1562" t="s">
        <v>3887</v>
      </c>
      <c r="C584" s="1562" t="s">
        <v>3888</v>
      </c>
      <c r="D584" s="1562" t="s">
        <v>3888</v>
      </c>
      <c r="E584" s="1559"/>
      <c r="F584" s="1559"/>
      <c r="G584" s="1559"/>
    </row>
    <row r="585" spans="1:7" ht="18.75">
      <c r="A585" s="1561" t="s">
        <v>4466</v>
      </c>
      <c r="B585" s="1562" t="s">
        <v>3887</v>
      </c>
      <c r="C585" s="1562" t="s">
        <v>3888</v>
      </c>
      <c r="D585" s="1562" t="s">
        <v>3888</v>
      </c>
      <c r="E585" s="1559"/>
      <c r="F585" s="1559"/>
      <c r="G585" s="1559"/>
    </row>
    <row r="586" spans="1:7" ht="18">
      <c r="A586" s="1560" t="s">
        <v>4467</v>
      </c>
      <c r="B586" s="1558" t="s">
        <v>3887</v>
      </c>
      <c r="C586" s="1558" t="s">
        <v>3888</v>
      </c>
      <c r="D586" s="1558" t="s">
        <v>3888</v>
      </c>
      <c r="E586" s="1559"/>
      <c r="F586" s="1559"/>
      <c r="G586" s="1558" t="s">
        <v>205</v>
      </c>
    </row>
    <row r="587" spans="1:7" ht="18.75">
      <c r="A587" s="1561" t="s">
        <v>4468</v>
      </c>
      <c r="B587" s="1562" t="s">
        <v>3887</v>
      </c>
      <c r="C587" s="1562" t="s">
        <v>3888</v>
      </c>
      <c r="D587" s="1562" t="s">
        <v>3888</v>
      </c>
      <c r="E587" s="1559"/>
      <c r="F587" s="1559"/>
      <c r="G587" s="1559"/>
    </row>
    <row r="588" spans="1:7" ht="37.5">
      <c r="A588" s="1561" t="s">
        <v>4469</v>
      </c>
      <c r="B588" s="1562" t="s">
        <v>3887</v>
      </c>
      <c r="C588" s="1562" t="s">
        <v>3888</v>
      </c>
      <c r="D588" s="1562" t="s">
        <v>3888</v>
      </c>
      <c r="E588" s="1559"/>
      <c r="F588" s="1559"/>
      <c r="G588" s="1559"/>
    </row>
    <row r="589" spans="1:7" ht="18.75">
      <c r="A589" s="1561" t="s">
        <v>4470</v>
      </c>
      <c r="B589" s="1562" t="s">
        <v>3887</v>
      </c>
      <c r="C589" s="1562" t="s">
        <v>3888</v>
      </c>
      <c r="D589" s="1562" t="s">
        <v>3888</v>
      </c>
      <c r="E589" s="1559"/>
      <c r="F589" s="1559"/>
      <c r="G589" s="1559"/>
    </row>
    <row r="590" spans="1:7" ht="18">
      <c r="A590" s="1560" t="s">
        <v>4471</v>
      </c>
      <c r="B590" s="1558" t="s">
        <v>3887</v>
      </c>
      <c r="C590" s="1558" t="s">
        <v>3888</v>
      </c>
      <c r="D590" s="1558" t="s">
        <v>3888</v>
      </c>
      <c r="E590" s="1559"/>
      <c r="F590" s="1559"/>
      <c r="G590" s="1558" t="s">
        <v>205</v>
      </c>
    </row>
    <row r="591" spans="1:7" ht="37.5">
      <c r="A591" s="1561" t="s">
        <v>4472</v>
      </c>
      <c r="B591" s="1562" t="s">
        <v>3887</v>
      </c>
      <c r="C591" s="1562" t="s">
        <v>3888</v>
      </c>
      <c r="D591" s="1562" t="s">
        <v>3888</v>
      </c>
      <c r="E591" s="1559"/>
      <c r="F591" s="1559"/>
      <c r="G591" s="1559"/>
    </row>
    <row r="592" spans="1:7" ht="18.75">
      <c r="A592" s="1561" t="s">
        <v>4473</v>
      </c>
      <c r="B592" s="1562" t="s">
        <v>3887</v>
      </c>
      <c r="C592" s="1562" t="s">
        <v>3888</v>
      </c>
      <c r="D592" s="1562" t="s">
        <v>3888</v>
      </c>
      <c r="E592" s="1559"/>
      <c r="F592" s="1559"/>
      <c r="G592" s="1559"/>
    </row>
    <row r="593" spans="1:7" ht="18">
      <c r="A593" s="1560" t="s">
        <v>4474</v>
      </c>
      <c r="B593" s="1558" t="s">
        <v>3887</v>
      </c>
      <c r="C593" s="1558" t="s">
        <v>3888</v>
      </c>
      <c r="D593" s="1558" t="s">
        <v>3888</v>
      </c>
      <c r="E593" s="1559"/>
      <c r="F593" s="1559"/>
      <c r="G593" s="1559"/>
    </row>
    <row r="594" spans="1:7" ht="18.75">
      <c r="A594" s="1561" t="s">
        <v>4475</v>
      </c>
      <c r="B594" s="1562" t="s">
        <v>3887</v>
      </c>
      <c r="C594" s="1562" t="s">
        <v>3888</v>
      </c>
      <c r="D594" s="1562" t="s">
        <v>3888</v>
      </c>
      <c r="E594" s="1559"/>
      <c r="F594" s="1559"/>
      <c r="G594" s="1559"/>
    </row>
    <row r="595" spans="1:7" ht="18.75">
      <c r="A595" s="1561" t="s">
        <v>4476</v>
      </c>
      <c r="B595" s="1562" t="s">
        <v>3887</v>
      </c>
      <c r="C595" s="1562" t="s">
        <v>3888</v>
      </c>
      <c r="D595" s="1562" t="s">
        <v>3888</v>
      </c>
      <c r="E595" s="1559"/>
      <c r="F595" s="1559"/>
      <c r="G595" s="1559"/>
    </row>
    <row r="596" spans="1:7" ht="18.75">
      <c r="A596" s="1561" t="s">
        <v>4477</v>
      </c>
      <c r="B596" s="1562" t="s">
        <v>3887</v>
      </c>
      <c r="C596" s="1562" t="s">
        <v>3888</v>
      </c>
      <c r="D596" s="1562" t="s">
        <v>3888</v>
      </c>
      <c r="E596" s="1559"/>
      <c r="F596" s="1559"/>
      <c r="G596" s="1559"/>
    </row>
    <row r="597" spans="1:7" ht="18">
      <c r="A597" s="1560" t="s">
        <v>4478</v>
      </c>
      <c r="B597" s="1558" t="s">
        <v>3887</v>
      </c>
      <c r="C597" s="1558" t="s">
        <v>3888</v>
      </c>
      <c r="D597" s="1558" t="s">
        <v>3888</v>
      </c>
      <c r="E597" s="1559"/>
      <c r="F597" s="1559"/>
      <c r="G597" s="1559"/>
    </row>
    <row r="598" spans="1:7" ht="18.75">
      <c r="A598" s="1561" t="s">
        <v>4479</v>
      </c>
      <c r="B598" s="1562" t="s">
        <v>3887</v>
      </c>
      <c r="C598" s="1562" t="s">
        <v>3888</v>
      </c>
      <c r="D598" s="1562" t="s">
        <v>3888</v>
      </c>
      <c r="E598" s="1559"/>
      <c r="F598" s="1559"/>
      <c r="G598" s="1559"/>
    </row>
    <row r="599" spans="1:7" ht="18.75">
      <c r="A599" s="1561" t="s">
        <v>4480</v>
      </c>
      <c r="B599" s="1562" t="s">
        <v>3887</v>
      </c>
      <c r="C599" s="1562" t="s">
        <v>3888</v>
      </c>
      <c r="D599" s="1562" t="s">
        <v>3888</v>
      </c>
      <c r="E599" s="1559"/>
      <c r="F599" s="1559"/>
      <c r="G599" s="1559"/>
    </row>
    <row r="600" spans="1:7" ht="18">
      <c r="A600" s="1557" t="s">
        <v>3433</v>
      </c>
      <c r="B600" s="1558" t="s">
        <v>3887</v>
      </c>
      <c r="C600" s="1558" t="s">
        <v>3888</v>
      </c>
      <c r="D600" s="1558" t="s">
        <v>3888</v>
      </c>
      <c r="E600" s="1559"/>
      <c r="F600" s="1559"/>
      <c r="G600" s="1559"/>
    </row>
    <row r="601" spans="1:7" ht="18.75">
      <c r="A601" s="1561" t="s">
        <v>4481</v>
      </c>
      <c r="B601" s="1562" t="s">
        <v>3887</v>
      </c>
      <c r="C601" s="1562" t="s">
        <v>3888</v>
      </c>
      <c r="D601" s="1562" t="s">
        <v>3888</v>
      </c>
      <c r="E601" s="1559"/>
      <c r="F601" s="1559"/>
      <c r="G601" s="1559"/>
    </row>
    <row r="602" spans="1:7" ht="18.75">
      <c r="A602" s="1561" t="s">
        <v>4482</v>
      </c>
      <c r="B602" s="1562" t="s">
        <v>3887</v>
      </c>
      <c r="C602" s="1562" t="s">
        <v>3888</v>
      </c>
      <c r="D602" s="1562" t="s">
        <v>3888</v>
      </c>
      <c r="E602" s="1559"/>
      <c r="F602" s="1559"/>
      <c r="G602" s="1559"/>
    </row>
    <row r="603" spans="1:7" ht="18.75">
      <c r="A603" s="1561" t="s">
        <v>4483</v>
      </c>
      <c r="B603" s="1562" t="s">
        <v>3887</v>
      </c>
      <c r="C603" s="1562" t="s">
        <v>3888</v>
      </c>
      <c r="D603" s="1562" t="s">
        <v>3888</v>
      </c>
      <c r="E603" s="1559"/>
      <c r="F603" s="1559"/>
      <c r="G603" s="1559"/>
    </row>
    <row r="604" spans="1:7" ht="18">
      <c r="A604" s="1557" t="s">
        <v>3448</v>
      </c>
      <c r="B604" s="1558" t="s">
        <v>3887</v>
      </c>
      <c r="C604" s="1558" t="s">
        <v>3888</v>
      </c>
      <c r="D604" s="1558" t="s">
        <v>3888</v>
      </c>
      <c r="E604" s="1559"/>
      <c r="F604" s="1559"/>
      <c r="G604" s="1559"/>
    </row>
    <row r="605" spans="1:7" ht="18">
      <c r="A605" s="1560" t="s">
        <v>4484</v>
      </c>
      <c r="B605" s="1558" t="s">
        <v>3887</v>
      </c>
      <c r="C605" s="1558" t="s">
        <v>3888</v>
      </c>
      <c r="D605" s="1558" t="s">
        <v>3888</v>
      </c>
      <c r="E605" s="1559"/>
      <c r="F605" s="1559"/>
      <c r="G605" s="1559"/>
    </row>
    <row r="606" spans="1:7" ht="18.75">
      <c r="A606" s="1561" t="s">
        <v>4485</v>
      </c>
      <c r="B606" s="1562" t="s">
        <v>3887</v>
      </c>
      <c r="C606" s="1562" t="s">
        <v>3888</v>
      </c>
      <c r="D606" s="1562" t="s">
        <v>3888</v>
      </c>
      <c r="E606" s="1559"/>
      <c r="F606" s="1559"/>
      <c r="G606" s="1559"/>
    </row>
    <row r="607" spans="1:7" ht="18.75">
      <c r="A607" s="1561" t="s">
        <v>4486</v>
      </c>
      <c r="B607" s="1562" t="s">
        <v>3887</v>
      </c>
      <c r="C607" s="1562" t="s">
        <v>3888</v>
      </c>
      <c r="D607" s="1562" t="s">
        <v>3888</v>
      </c>
      <c r="E607" s="1559"/>
      <c r="F607" s="1559"/>
      <c r="G607" s="1559"/>
    </row>
    <row r="608" spans="1:7" ht="37.5">
      <c r="A608" s="1561" t="s">
        <v>4487</v>
      </c>
      <c r="B608" s="1562" t="s">
        <v>3887</v>
      </c>
      <c r="C608" s="1562" t="s">
        <v>3888</v>
      </c>
      <c r="D608" s="1562" t="s">
        <v>3888</v>
      </c>
      <c r="E608" s="1559"/>
      <c r="F608" s="1559"/>
      <c r="G608" s="1559"/>
    </row>
    <row r="609" spans="1:7" ht="18">
      <c r="A609" s="1560" t="s">
        <v>4488</v>
      </c>
      <c r="B609" s="1558" t="s">
        <v>3887</v>
      </c>
      <c r="C609" s="1558" t="s">
        <v>3888</v>
      </c>
      <c r="D609" s="1558" t="s">
        <v>3888</v>
      </c>
      <c r="E609" s="1559"/>
      <c r="F609" s="1559"/>
      <c r="G609" s="1559"/>
    </row>
    <row r="610" spans="1:7" ht="18.75">
      <c r="A610" s="1561" t="s">
        <v>4489</v>
      </c>
      <c r="B610" s="1562" t="s">
        <v>3887</v>
      </c>
      <c r="C610" s="1562" t="s">
        <v>3888</v>
      </c>
      <c r="D610" s="1562" t="s">
        <v>3888</v>
      </c>
      <c r="E610" s="1559"/>
      <c r="F610" s="1559"/>
      <c r="G610" s="1559"/>
    </row>
    <row r="611" spans="1:7" ht="18.75">
      <c r="A611" s="1561" t="s">
        <v>4490</v>
      </c>
      <c r="B611" s="1562" t="s">
        <v>3887</v>
      </c>
      <c r="C611" s="1562" t="s">
        <v>3888</v>
      </c>
      <c r="D611" s="1562" t="s">
        <v>3888</v>
      </c>
      <c r="E611" s="1559"/>
      <c r="F611" s="1559"/>
      <c r="G611" s="1559"/>
    </row>
    <row r="612" spans="1:7" ht="18.75">
      <c r="A612" s="1561" t="s">
        <v>4491</v>
      </c>
      <c r="B612" s="1562" t="s">
        <v>3887</v>
      </c>
      <c r="C612" s="1562" t="s">
        <v>3888</v>
      </c>
      <c r="D612" s="1562" t="s">
        <v>3888</v>
      </c>
      <c r="E612" s="1559"/>
      <c r="F612" s="1559"/>
      <c r="G612" s="1559"/>
    </row>
    <row r="613" spans="1:7" ht="18.75">
      <c r="A613" s="1561" t="s">
        <v>4492</v>
      </c>
      <c r="B613" s="1562" t="s">
        <v>3887</v>
      </c>
      <c r="C613" s="1562" t="s">
        <v>3888</v>
      </c>
      <c r="D613" s="1562" t="s">
        <v>3888</v>
      </c>
      <c r="E613" s="1559"/>
      <c r="F613" s="1559"/>
      <c r="G613" s="1559"/>
    </row>
    <row r="614" spans="1:7" ht="18">
      <c r="A614" s="1557" t="s">
        <v>2726</v>
      </c>
      <c r="B614" s="1558" t="s">
        <v>3887</v>
      </c>
      <c r="C614" s="1558" t="s">
        <v>3888</v>
      </c>
      <c r="D614" s="1558" t="s">
        <v>3888</v>
      </c>
      <c r="E614" s="1559"/>
      <c r="F614" s="1559"/>
      <c r="G614" s="1559"/>
    </row>
    <row r="615" spans="1:7" ht="18">
      <c r="A615" s="1560" t="s">
        <v>4493</v>
      </c>
      <c r="B615" s="1558" t="s">
        <v>3887</v>
      </c>
      <c r="C615" s="1558" t="s">
        <v>3888</v>
      </c>
      <c r="D615" s="1558" t="s">
        <v>3888</v>
      </c>
      <c r="E615" s="1559"/>
      <c r="F615" s="1559"/>
      <c r="G615" s="1559"/>
    </row>
    <row r="616" spans="1:7" ht="18.75">
      <c r="A616" s="1561" t="s">
        <v>4494</v>
      </c>
      <c r="B616" s="1562" t="s">
        <v>3887</v>
      </c>
      <c r="C616" s="1562" t="s">
        <v>3888</v>
      </c>
      <c r="D616" s="1562" t="s">
        <v>3888</v>
      </c>
      <c r="E616" s="1559"/>
      <c r="F616" s="1559"/>
      <c r="G616" s="1559"/>
    </row>
    <row r="617" spans="1:7" ht="37.5">
      <c r="A617" s="1561" t="s">
        <v>4495</v>
      </c>
      <c r="B617" s="1562" t="s">
        <v>3887</v>
      </c>
      <c r="C617" s="1562" t="s">
        <v>3888</v>
      </c>
      <c r="D617" s="1562" t="s">
        <v>3888</v>
      </c>
      <c r="E617" s="1559"/>
      <c r="F617" s="1559"/>
      <c r="G617" s="1559"/>
    </row>
    <row r="618" spans="1:7" ht="18">
      <c r="A618" s="1560" t="s">
        <v>4496</v>
      </c>
      <c r="B618" s="1558" t="s">
        <v>3887</v>
      </c>
      <c r="C618" s="1558" t="s">
        <v>3888</v>
      </c>
      <c r="D618" s="1558" t="s">
        <v>3888</v>
      </c>
      <c r="E618" s="1559"/>
      <c r="F618" s="1559"/>
      <c r="G618" s="1559"/>
    </row>
    <row r="619" spans="1:7" ht="37.5">
      <c r="A619" s="1561" t="s">
        <v>4497</v>
      </c>
      <c r="B619" s="1562" t="s">
        <v>3887</v>
      </c>
      <c r="C619" s="1562" t="s">
        <v>3888</v>
      </c>
      <c r="D619" s="1562" t="s">
        <v>3888</v>
      </c>
      <c r="E619" s="1559"/>
      <c r="F619" s="1559"/>
      <c r="G619" s="1559"/>
    </row>
    <row r="620" spans="1:7" ht="18.75">
      <c r="A620" s="1561" t="s">
        <v>4498</v>
      </c>
      <c r="B620" s="1562" t="s">
        <v>3887</v>
      </c>
      <c r="C620" s="1562" t="s">
        <v>3888</v>
      </c>
      <c r="D620" s="1562" t="s">
        <v>3888</v>
      </c>
      <c r="E620" s="1559"/>
      <c r="F620" s="1559"/>
      <c r="G620" s="1559"/>
    </row>
    <row r="621" spans="1:7" ht="18">
      <c r="A621" s="1560" t="s">
        <v>4499</v>
      </c>
      <c r="B621" s="1558" t="s">
        <v>3887</v>
      </c>
      <c r="C621" s="1558" t="s">
        <v>3888</v>
      </c>
      <c r="D621" s="1558" t="s">
        <v>3888</v>
      </c>
      <c r="E621" s="1559"/>
      <c r="F621" s="1559"/>
      <c r="G621" s="1559"/>
    </row>
    <row r="622" spans="1:7" ht="37.5">
      <c r="A622" s="1561" t="s">
        <v>4500</v>
      </c>
      <c r="B622" s="1562" t="s">
        <v>3887</v>
      </c>
      <c r="C622" s="1562" t="s">
        <v>3888</v>
      </c>
      <c r="D622" s="1562" t="s">
        <v>3888</v>
      </c>
      <c r="E622" s="1559"/>
      <c r="F622" s="1559"/>
      <c r="G622" s="1559"/>
    </row>
    <row r="623" spans="1:7" ht="18.75">
      <c r="A623" s="1561" t="s">
        <v>4501</v>
      </c>
      <c r="B623" s="1562" t="s">
        <v>3887</v>
      </c>
      <c r="C623" s="1562" t="s">
        <v>3888</v>
      </c>
      <c r="D623" s="1562" t="s">
        <v>3888</v>
      </c>
      <c r="E623" s="1559"/>
      <c r="F623" s="1559"/>
      <c r="G623" s="1559"/>
    </row>
    <row r="624" spans="1:7" ht="18">
      <c r="A624" s="1560" t="s">
        <v>4502</v>
      </c>
      <c r="B624" s="1558" t="s">
        <v>3887</v>
      </c>
      <c r="C624" s="1558" t="s">
        <v>3888</v>
      </c>
      <c r="D624" s="1558" t="s">
        <v>3888</v>
      </c>
      <c r="E624" s="1559"/>
      <c r="F624" s="1559"/>
      <c r="G624" s="1559"/>
    </row>
    <row r="625" spans="1:7" ht="18.75">
      <c r="A625" s="1561" t="s">
        <v>4503</v>
      </c>
      <c r="B625" s="1562" t="s">
        <v>3887</v>
      </c>
      <c r="C625" s="1562" t="s">
        <v>3888</v>
      </c>
      <c r="D625" s="1562" t="s">
        <v>3888</v>
      </c>
      <c r="E625" s="1559"/>
      <c r="F625" s="1559"/>
      <c r="G625" s="1559"/>
    </row>
    <row r="626" spans="1:7" ht="18.75">
      <c r="A626" s="1561" t="s">
        <v>4504</v>
      </c>
      <c r="B626" s="1562" t="s">
        <v>3887</v>
      </c>
      <c r="C626" s="1562" t="s">
        <v>3888</v>
      </c>
      <c r="D626" s="1562" t="s">
        <v>3888</v>
      </c>
      <c r="E626" s="1559"/>
      <c r="F626" s="1559"/>
      <c r="G626" s="1559"/>
    </row>
    <row r="627" spans="1:7" ht="18.75">
      <c r="A627" s="1561" t="s">
        <v>4505</v>
      </c>
      <c r="B627" s="1562" t="s">
        <v>3887</v>
      </c>
      <c r="C627" s="1562" t="s">
        <v>3888</v>
      </c>
      <c r="D627" s="1562" t="s">
        <v>3888</v>
      </c>
      <c r="E627" s="1559"/>
      <c r="F627" s="1559"/>
      <c r="G627" s="1559"/>
    </row>
    <row r="628" spans="1:7" ht="18.75">
      <c r="A628" s="1561" t="s">
        <v>4506</v>
      </c>
      <c r="B628" s="1562" t="s">
        <v>3887</v>
      </c>
      <c r="C628" s="1562" t="s">
        <v>3888</v>
      </c>
      <c r="D628" s="1562" t="s">
        <v>3888</v>
      </c>
      <c r="E628" s="1559"/>
      <c r="F628" s="1559"/>
      <c r="G628" s="1559"/>
    </row>
    <row r="629" spans="1:7" ht="18">
      <c r="A629" s="1557" t="s">
        <v>2003</v>
      </c>
      <c r="B629" s="1558" t="s">
        <v>3887</v>
      </c>
      <c r="C629" s="1558" t="s">
        <v>3888</v>
      </c>
      <c r="D629" s="1558" t="s">
        <v>3888</v>
      </c>
      <c r="E629" s="1559"/>
      <c r="F629" s="1559"/>
      <c r="G629" s="1559"/>
    </row>
    <row r="630" spans="1:7" ht="18">
      <c r="A630" s="1560" t="s">
        <v>4507</v>
      </c>
      <c r="B630" s="1558" t="s">
        <v>3887</v>
      </c>
      <c r="C630" s="1558" t="s">
        <v>3888</v>
      </c>
      <c r="D630" s="1558" t="s">
        <v>3888</v>
      </c>
      <c r="E630" s="1559"/>
      <c r="F630" s="1559"/>
      <c r="G630" s="1559"/>
    </row>
    <row r="631" spans="1:7" ht="33.75">
      <c r="A631" s="1560" t="s">
        <v>4508</v>
      </c>
      <c r="B631" s="1558" t="s">
        <v>3887</v>
      </c>
      <c r="C631" s="1558" t="s">
        <v>3888</v>
      </c>
      <c r="D631" s="1558" t="s">
        <v>3888</v>
      </c>
      <c r="E631" s="1559"/>
      <c r="F631" s="1559"/>
      <c r="G631" s="1558" t="s">
        <v>3240</v>
      </c>
    </row>
    <row r="632" spans="1:7" ht="18.75">
      <c r="A632" s="1561" t="s">
        <v>4509</v>
      </c>
      <c r="B632" s="1562" t="s">
        <v>3887</v>
      </c>
      <c r="C632" s="1562" t="s">
        <v>3888</v>
      </c>
      <c r="D632" s="1562" t="s">
        <v>3888</v>
      </c>
      <c r="E632" s="1559"/>
      <c r="F632" s="1559"/>
      <c r="G632" s="1559"/>
    </row>
    <row r="633" spans="1:7" ht="18.75">
      <c r="A633" s="1561" t="s">
        <v>4510</v>
      </c>
      <c r="B633" s="1562" t="s">
        <v>3887</v>
      </c>
      <c r="C633" s="1562" t="s">
        <v>3888</v>
      </c>
      <c r="D633" s="1562" t="s">
        <v>3888</v>
      </c>
      <c r="E633" s="1559"/>
      <c r="F633" s="1559"/>
      <c r="G633" s="1559"/>
    </row>
    <row r="634" spans="1:7" ht="18.75">
      <c r="A634" s="1561" t="s">
        <v>4511</v>
      </c>
      <c r="B634" s="1562" t="s">
        <v>3887</v>
      </c>
      <c r="C634" s="1562" t="s">
        <v>3888</v>
      </c>
      <c r="D634" s="1562" t="s">
        <v>3888</v>
      </c>
      <c r="E634" s="1559"/>
      <c r="F634" s="1559"/>
      <c r="G634" s="1559"/>
    </row>
    <row r="635" spans="1:7" ht="18.75">
      <c r="A635" s="1561" t="s">
        <v>4512</v>
      </c>
      <c r="B635" s="1562" t="s">
        <v>3887</v>
      </c>
      <c r="C635" s="1562" t="s">
        <v>3888</v>
      </c>
      <c r="D635" s="1562" t="s">
        <v>3888</v>
      </c>
      <c r="E635" s="1559"/>
      <c r="F635" s="1559"/>
      <c r="G635" s="1559"/>
    </row>
    <row r="636" spans="1:7" ht="18.75">
      <c r="A636" s="1561" t="s">
        <v>4513</v>
      </c>
      <c r="B636" s="1562" t="s">
        <v>3887</v>
      </c>
      <c r="C636" s="1562" t="s">
        <v>3888</v>
      </c>
      <c r="D636" s="1562" t="s">
        <v>3888</v>
      </c>
      <c r="E636" s="1559"/>
      <c r="F636" s="1559"/>
      <c r="G636" s="1563">
        <v>20790</v>
      </c>
    </row>
    <row r="637" spans="1:7" ht="18.75">
      <c r="A637" s="1561" t="s">
        <v>4514</v>
      </c>
      <c r="B637" s="1562" t="s">
        <v>3887</v>
      </c>
      <c r="C637" s="1562" t="s">
        <v>3888</v>
      </c>
      <c r="D637" s="1562" t="s">
        <v>3888</v>
      </c>
      <c r="E637" s="1559"/>
      <c r="F637" s="1559"/>
      <c r="G637" s="1563">
        <v>20790</v>
      </c>
    </row>
    <row r="638" spans="1:7" ht="18">
      <c r="A638" s="1560" t="s">
        <v>4515</v>
      </c>
      <c r="B638" s="1558" t="s">
        <v>3887</v>
      </c>
      <c r="C638" s="1558" t="s">
        <v>3888</v>
      </c>
      <c r="D638" s="1558" t="s">
        <v>3888</v>
      </c>
      <c r="E638" s="1559"/>
      <c r="F638" s="1559"/>
      <c r="G638" s="1559"/>
    </row>
    <row r="639" spans="1:7" ht="18.75">
      <c r="A639" s="1561" t="s">
        <v>4516</v>
      </c>
      <c r="B639" s="1562" t="s">
        <v>3887</v>
      </c>
      <c r="C639" s="1562" t="s">
        <v>3888</v>
      </c>
      <c r="D639" s="1562" t="s">
        <v>3888</v>
      </c>
      <c r="E639" s="1559"/>
      <c r="F639" s="1559"/>
      <c r="G639" s="1563">
        <v>20941</v>
      </c>
    </row>
    <row r="640" spans="1:7" ht="18.75">
      <c r="A640" s="1561" t="s">
        <v>4517</v>
      </c>
      <c r="B640" s="1562" t="s">
        <v>3887</v>
      </c>
      <c r="C640" s="1562" t="s">
        <v>3888</v>
      </c>
      <c r="D640" s="1562" t="s">
        <v>3888</v>
      </c>
      <c r="E640" s="1559"/>
      <c r="F640" s="1559"/>
      <c r="G640" s="1563">
        <v>20760</v>
      </c>
    </row>
    <row r="641" spans="1:7" ht="35.25">
      <c r="A641" s="1561" t="s">
        <v>4518</v>
      </c>
      <c r="B641" s="1562" t="s">
        <v>3887</v>
      </c>
      <c r="C641" s="1562" t="s">
        <v>3888</v>
      </c>
      <c r="D641" s="1562" t="s">
        <v>3888</v>
      </c>
      <c r="E641" s="1559"/>
      <c r="F641" s="1559"/>
      <c r="G641" s="1562" t="s">
        <v>3240</v>
      </c>
    </row>
    <row r="642" spans="1:7" ht="18.75">
      <c r="A642" s="1561" t="s">
        <v>4519</v>
      </c>
      <c r="B642" s="1562" t="s">
        <v>3887</v>
      </c>
      <c r="C642" s="1562" t="s">
        <v>3888</v>
      </c>
      <c r="D642" s="1562" t="s">
        <v>3888</v>
      </c>
      <c r="E642" s="1559"/>
      <c r="F642" s="1559"/>
      <c r="G642" s="1559"/>
    </row>
    <row r="643" spans="1:7" ht="35.25">
      <c r="A643" s="1561" t="s">
        <v>4520</v>
      </c>
      <c r="B643" s="1562" t="s">
        <v>3887</v>
      </c>
      <c r="C643" s="1562" t="s">
        <v>3888</v>
      </c>
      <c r="D643" s="1562" t="s">
        <v>3888</v>
      </c>
      <c r="E643" s="1559"/>
      <c r="F643" s="1559"/>
      <c r="G643" s="1562" t="s">
        <v>3240</v>
      </c>
    </row>
    <row r="644" spans="1:7" ht="35.25">
      <c r="A644" s="1561" t="s">
        <v>4521</v>
      </c>
      <c r="B644" s="1562" t="s">
        <v>3887</v>
      </c>
      <c r="C644" s="1562" t="s">
        <v>3888</v>
      </c>
      <c r="D644" s="1562" t="s">
        <v>3888</v>
      </c>
      <c r="E644" s="1559"/>
      <c r="F644" s="1559"/>
      <c r="G644" s="1562" t="s">
        <v>3240</v>
      </c>
    </row>
    <row r="645" spans="1:7" ht="35.25">
      <c r="A645" s="1561" t="s">
        <v>4522</v>
      </c>
      <c r="B645" s="1562" t="s">
        <v>3887</v>
      </c>
      <c r="C645" s="1562" t="s">
        <v>3888</v>
      </c>
      <c r="D645" s="1562" t="s">
        <v>3888</v>
      </c>
      <c r="E645" s="1559"/>
      <c r="F645" s="1559"/>
      <c r="G645" s="1562" t="s">
        <v>3240</v>
      </c>
    </row>
    <row r="646" spans="1:7" ht="18">
      <c r="A646" s="1560" t="s">
        <v>4523</v>
      </c>
      <c r="B646" s="1558" t="s">
        <v>3887</v>
      </c>
      <c r="C646" s="1558" t="s">
        <v>3888</v>
      </c>
      <c r="D646" s="1558" t="s">
        <v>3888</v>
      </c>
      <c r="E646" s="1559"/>
      <c r="F646" s="1559"/>
      <c r="G646" s="1559"/>
    </row>
    <row r="647" spans="1:7" ht="35.25">
      <c r="A647" s="1561" t="s">
        <v>4524</v>
      </c>
      <c r="B647" s="1562" t="s">
        <v>3887</v>
      </c>
      <c r="C647" s="1562" t="s">
        <v>3888</v>
      </c>
      <c r="D647" s="1562" t="s">
        <v>3888</v>
      </c>
      <c r="E647" s="1559"/>
      <c r="F647" s="1559"/>
      <c r="G647" s="1562" t="s">
        <v>4525</v>
      </c>
    </row>
    <row r="648" spans="1:7" ht="37.5">
      <c r="A648" s="1561" t="s">
        <v>4526</v>
      </c>
      <c r="B648" s="1562" t="s">
        <v>3887</v>
      </c>
      <c r="C648" s="1562" t="s">
        <v>3888</v>
      </c>
      <c r="D648" s="1562" t="s">
        <v>3888</v>
      </c>
      <c r="E648" s="1559"/>
      <c r="F648" s="1559"/>
      <c r="G648" s="1562" t="s">
        <v>3134</v>
      </c>
    </row>
    <row r="649" spans="1:7" ht="18.75">
      <c r="A649" s="1561" t="s">
        <v>4527</v>
      </c>
      <c r="B649" s="1562" t="s">
        <v>3887</v>
      </c>
      <c r="C649" s="1562" t="s">
        <v>3888</v>
      </c>
      <c r="D649" s="1562" t="s">
        <v>3888</v>
      </c>
      <c r="E649" s="1559"/>
      <c r="F649" s="1559"/>
      <c r="G649" s="1563">
        <v>20790</v>
      </c>
    </row>
    <row r="650" spans="1:7" ht="35.25">
      <c r="A650" s="1561" t="s">
        <v>4528</v>
      </c>
      <c r="B650" s="1562" t="s">
        <v>3887</v>
      </c>
      <c r="C650" s="1562" t="s">
        <v>3888</v>
      </c>
      <c r="D650" s="1562" t="s">
        <v>3888</v>
      </c>
      <c r="E650" s="1559"/>
      <c r="F650" s="1559"/>
      <c r="G650" s="1562" t="s">
        <v>2868</v>
      </c>
    </row>
    <row r="651" spans="1:7" ht="18.75">
      <c r="A651" s="1561" t="s">
        <v>4529</v>
      </c>
      <c r="B651" s="1562" t="s">
        <v>3887</v>
      </c>
      <c r="C651" s="1562" t="s">
        <v>3888</v>
      </c>
      <c r="D651" s="1562" t="s">
        <v>3888</v>
      </c>
      <c r="E651" s="1559"/>
      <c r="F651" s="1559"/>
      <c r="G651" s="1559"/>
    </row>
    <row r="652" spans="1:7" ht="35.25">
      <c r="A652" s="1561" t="s">
        <v>4530</v>
      </c>
      <c r="B652" s="1562" t="s">
        <v>3887</v>
      </c>
      <c r="C652" s="1562" t="s">
        <v>3888</v>
      </c>
      <c r="D652" s="1562" t="s">
        <v>3888</v>
      </c>
      <c r="E652" s="1559"/>
      <c r="F652" s="1559"/>
      <c r="G652" s="1562" t="s">
        <v>2868</v>
      </c>
    </row>
    <row r="653" spans="1:7" ht="18.75">
      <c r="A653" s="1561" t="s">
        <v>4531</v>
      </c>
      <c r="B653" s="1562" t="s">
        <v>3887</v>
      </c>
      <c r="C653" s="1562" t="s">
        <v>3888</v>
      </c>
      <c r="D653" s="1562" t="s">
        <v>3888</v>
      </c>
      <c r="E653" s="1559"/>
      <c r="F653" s="1559"/>
      <c r="G653" s="1559"/>
    </row>
    <row r="654" spans="1:7" ht="37.5">
      <c r="A654" s="1561" t="s">
        <v>4532</v>
      </c>
      <c r="B654" s="1562" t="s">
        <v>3887</v>
      </c>
      <c r="C654" s="1562" t="s">
        <v>3888</v>
      </c>
      <c r="D654" s="1562" t="s">
        <v>3888</v>
      </c>
      <c r="E654" s="1559"/>
      <c r="F654" s="1559"/>
      <c r="G654" s="1562" t="s">
        <v>2868</v>
      </c>
    </row>
    <row r="655" spans="1:7" ht="18.75">
      <c r="A655" s="1561" t="s">
        <v>4533</v>
      </c>
      <c r="B655" s="1562" t="s">
        <v>3887</v>
      </c>
      <c r="C655" s="1562" t="s">
        <v>3888</v>
      </c>
      <c r="D655" s="1562" t="s">
        <v>3888</v>
      </c>
      <c r="E655" s="1559"/>
      <c r="F655" s="1559"/>
      <c r="G655" s="1563">
        <v>20760</v>
      </c>
    </row>
    <row r="656" spans="1:7" ht="35.25">
      <c r="A656" s="1561" t="s">
        <v>4534</v>
      </c>
      <c r="B656" s="1562" t="s">
        <v>3887</v>
      </c>
      <c r="C656" s="1562" t="s">
        <v>3888</v>
      </c>
      <c r="D656" s="1562" t="s">
        <v>3888</v>
      </c>
      <c r="E656" s="1559"/>
      <c r="F656" s="1559"/>
      <c r="G656" s="1562" t="s">
        <v>2868</v>
      </c>
    </row>
    <row r="657" spans="1:7" ht="35.25">
      <c r="A657" s="1561" t="s">
        <v>4535</v>
      </c>
      <c r="B657" s="1562" t="s">
        <v>3887</v>
      </c>
      <c r="C657" s="1562" t="s">
        <v>3888</v>
      </c>
      <c r="D657" s="1562" t="s">
        <v>3888</v>
      </c>
      <c r="E657" s="1559"/>
      <c r="F657" s="1559"/>
      <c r="G657" s="1562" t="s">
        <v>2868</v>
      </c>
    </row>
    <row r="658" spans="1:7" ht="18">
      <c r="A658" s="1560" t="s">
        <v>4536</v>
      </c>
      <c r="B658" s="1558" t="s">
        <v>3887</v>
      </c>
      <c r="C658" s="1558" t="s">
        <v>3888</v>
      </c>
      <c r="D658" s="1558" t="s">
        <v>3888</v>
      </c>
      <c r="E658" s="1559"/>
      <c r="F658" s="1559"/>
      <c r="G658" s="1559"/>
    </row>
    <row r="659" spans="1:7" ht="18.75">
      <c r="A659" s="1561" t="s">
        <v>4537</v>
      </c>
      <c r="B659" s="1562" t="s">
        <v>3887</v>
      </c>
      <c r="C659" s="1562" t="s">
        <v>3888</v>
      </c>
      <c r="D659" s="1562" t="s">
        <v>3888</v>
      </c>
      <c r="E659" s="1559"/>
      <c r="F659" s="1559"/>
      <c r="G659" s="1559"/>
    </row>
    <row r="660" spans="1:7" ht="18">
      <c r="A660" s="1560" t="s">
        <v>4538</v>
      </c>
      <c r="B660" s="1558" t="s">
        <v>3887</v>
      </c>
      <c r="C660" s="1558" t="s">
        <v>3888</v>
      </c>
      <c r="D660" s="1558" t="s">
        <v>3888</v>
      </c>
      <c r="E660" s="1559"/>
      <c r="F660" s="1559"/>
      <c r="G660" s="1559"/>
    </row>
    <row r="661" spans="1:7" ht="18">
      <c r="A661" s="1560" t="s">
        <v>4539</v>
      </c>
      <c r="B661" s="1558" t="s">
        <v>3887</v>
      </c>
      <c r="C661" s="1558" t="s">
        <v>3888</v>
      </c>
      <c r="D661" s="1558" t="s">
        <v>3888</v>
      </c>
      <c r="E661" s="1559"/>
      <c r="F661" s="1559"/>
      <c r="G661" s="1558" t="s">
        <v>2781</v>
      </c>
    </row>
    <row r="662" spans="1:7" ht="18.75">
      <c r="A662" s="1561" t="s">
        <v>4540</v>
      </c>
      <c r="B662" s="1562" t="s">
        <v>3887</v>
      </c>
      <c r="C662" s="1562" t="s">
        <v>3888</v>
      </c>
      <c r="D662" s="1562" t="s">
        <v>3888</v>
      </c>
      <c r="E662" s="1559"/>
      <c r="F662" s="1559"/>
      <c r="G662" s="1559"/>
    </row>
    <row r="663" spans="1:7" ht="18">
      <c r="A663" s="1560" t="s">
        <v>4541</v>
      </c>
      <c r="B663" s="1558" t="s">
        <v>3887</v>
      </c>
      <c r="C663" s="1558" t="s">
        <v>3888</v>
      </c>
      <c r="D663" s="1558" t="s">
        <v>3888</v>
      </c>
      <c r="E663" s="1559"/>
      <c r="F663" s="1559"/>
      <c r="G663" s="1559"/>
    </row>
    <row r="664" spans="1:7" ht="18.75">
      <c r="A664" s="1561" t="s">
        <v>4542</v>
      </c>
      <c r="B664" s="1562" t="s">
        <v>3887</v>
      </c>
      <c r="C664" s="1562" t="s">
        <v>3888</v>
      </c>
      <c r="D664" s="1562" t="s">
        <v>3888</v>
      </c>
      <c r="E664" s="1559"/>
      <c r="F664" s="1559"/>
      <c r="G664" s="1559"/>
    </row>
    <row r="665" spans="1:7" ht="18.75">
      <c r="A665" s="1561" t="s">
        <v>4543</v>
      </c>
      <c r="B665" s="1562" t="s">
        <v>3887</v>
      </c>
      <c r="C665" s="1562" t="s">
        <v>3888</v>
      </c>
      <c r="D665" s="1562" t="s">
        <v>3888</v>
      </c>
      <c r="E665" s="1559"/>
      <c r="F665" s="1559"/>
      <c r="G665" s="1562" t="s">
        <v>2810</v>
      </c>
    </row>
    <row r="666" spans="1:7" ht="18.75">
      <c r="A666" s="1561" t="s">
        <v>4544</v>
      </c>
      <c r="B666" s="1562" t="s">
        <v>3887</v>
      </c>
      <c r="C666" s="1562" t="s">
        <v>3888</v>
      </c>
      <c r="D666" s="1562" t="s">
        <v>3888</v>
      </c>
      <c r="E666" s="1559"/>
      <c r="F666" s="1559"/>
      <c r="G666" s="1562" t="s">
        <v>2813</v>
      </c>
    </row>
    <row r="667" spans="1:7" ht="18">
      <c r="A667" s="1560" t="s">
        <v>4545</v>
      </c>
      <c r="B667" s="1558" t="s">
        <v>3887</v>
      </c>
      <c r="C667" s="1558" t="s">
        <v>3888</v>
      </c>
      <c r="D667" s="1558" t="s">
        <v>3888</v>
      </c>
      <c r="E667" s="1559"/>
      <c r="F667" s="1559"/>
      <c r="G667" s="1558" t="s">
        <v>2817</v>
      </c>
    </row>
    <row r="668" spans="1:7" ht="18.75">
      <c r="A668" s="1561" t="s">
        <v>4546</v>
      </c>
      <c r="B668" s="1562" t="s">
        <v>3887</v>
      </c>
      <c r="C668" s="1562" t="s">
        <v>3888</v>
      </c>
      <c r="D668" s="1562" t="s">
        <v>3888</v>
      </c>
      <c r="E668" s="1559"/>
      <c r="F668" s="1559"/>
      <c r="G668" s="1559"/>
    </row>
    <row r="669" spans="1:7" ht="18.75">
      <c r="A669" s="1561" t="s">
        <v>4547</v>
      </c>
      <c r="B669" s="1562" t="s">
        <v>3887</v>
      </c>
      <c r="C669" s="1562" t="s">
        <v>3888</v>
      </c>
      <c r="D669" s="1562" t="s">
        <v>3888</v>
      </c>
      <c r="E669" s="1559"/>
      <c r="F669" s="1559"/>
      <c r="G669" s="1562" t="s">
        <v>2828</v>
      </c>
    </row>
    <row r="670" spans="1:7" ht="36">
      <c r="A670" s="1560" t="s">
        <v>4548</v>
      </c>
      <c r="B670" s="1558" t="s">
        <v>3887</v>
      </c>
      <c r="C670" s="1558" t="s">
        <v>3888</v>
      </c>
      <c r="D670" s="1558" t="s">
        <v>3888</v>
      </c>
      <c r="E670" s="1559"/>
      <c r="F670" s="1559"/>
      <c r="G670" s="1559"/>
    </row>
    <row r="671" spans="1:7" ht="37.5">
      <c r="A671" s="1561" t="s">
        <v>4549</v>
      </c>
      <c r="B671" s="1562" t="s">
        <v>3887</v>
      </c>
      <c r="C671" s="1562" t="s">
        <v>3888</v>
      </c>
      <c r="D671" s="1562" t="s">
        <v>3888</v>
      </c>
      <c r="E671" s="1559"/>
      <c r="F671" s="1559"/>
      <c r="G671" s="1562" t="s">
        <v>232</v>
      </c>
    </row>
    <row r="672" spans="1:7" ht="18.75">
      <c r="A672" s="1561" t="s">
        <v>4550</v>
      </c>
      <c r="B672" s="1562" t="s">
        <v>3887</v>
      </c>
      <c r="C672" s="1562" t="s">
        <v>3888</v>
      </c>
      <c r="D672" s="1562" t="s">
        <v>3888</v>
      </c>
      <c r="E672" s="1559"/>
      <c r="F672" s="1559"/>
      <c r="G672" s="1559"/>
    </row>
    <row r="673" spans="1:7" ht="37.5">
      <c r="A673" s="1561" t="s">
        <v>4551</v>
      </c>
      <c r="B673" s="1562" t="s">
        <v>3887</v>
      </c>
      <c r="C673" s="1562" t="s">
        <v>3888</v>
      </c>
      <c r="D673" s="1562" t="s">
        <v>3888</v>
      </c>
      <c r="E673" s="1559"/>
      <c r="F673" s="1559"/>
      <c r="G673" s="1559"/>
    </row>
    <row r="674" spans="1:7" ht="18">
      <c r="A674" s="1557" t="s">
        <v>1512</v>
      </c>
      <c r="B674" s="1558" t="s">
        <v>3887</v>
      </c>
      <c r="C674" s="1558" t="s">
        <v>3888</v>
      </c>
      <c r="D674" s="1558" t="s">
        <v>3888</v>
      </c>
      <c r="E674" s="1559"/>
      <c r="F674" s="1559"/>
      <c r="G674" s="1559"/>
    </row>
    <row r="675" spans="1:7" ht="18">
      <c r="A675" s="1560" t="s">
        <v>4552</v>
      </c>
      <c r="B675" s="1558" t="s">
        <v>3887</v>
      </c>
      <c r="C675" s="1558" t="s">
        <v>3888</v>
      </c>
      <c r="D675" s="1558" t="s">
        <v>3888</v>
      </c>
      <c r="E675" s="1559"/>
      <c r="F675" s="1559"/>
      <c r="G675" s="1559"/>
    </row>
    <row r="676" spans="1:7" ht="18.75">
      <c r="A676" s="1561" t="s">
        <v>4553</v>
      </c>
      <c r="B676" s="1562" t="s">
        <v>3887</v>
      </c>
      <c r="C676" s="1562" t="s">
        <v>3888</v>
      </c>
      <c r="D676" s="1562" t="s">
        <v>3888</v>
      </c>
      <c r="E676" s="1559"/>
      <c r="F676" s="1559"/>
      <c r="G676" s="1562" t="s">
        <v>3343</v>
      </c>
    </row>
    <row r="677" spans="1:7" ht="37.5">
      <c r="A677" s="1561" t="s">
        <v>4554</v>
      </c>
      <c r="B677" s="1562" t="s">
        <v>3887</v>
      </c>
      <c r="C677" s="1562" t="s">
        <v>3888</v>
      </c>
      <c r="D677" s="1562" t="s">
        <v>3888</v>
      </c>
      <c r="E677" s="1559"/>
      <c r="F677" s="1559"/>
      <c r="G677" s="1562" t="s">
        <v>3343</v>
      </c>
    </row>
    <row r="678" spans="1:7" ht="18">
      <c r="A678" s="1560" t="s">
        <v>4555</v>
      </c>
      <c r="B678" s="1558" t="s">
        <v>3887</v>
      </c>
      <c r="C678" s="1558" t="s">
        <v>3888</v>
      </c>
      <c r="D678" s="1558" t="s">
        <v>3888</v>
      </c>
      <c r="E678" s="1559"/>
      <c r="F678" s="1559"/>
      <c r="G678" s="1559"/>
    </row>
    <row r="679" spans="1:7" ht="18.75">
      <c r="A679" s="1561" t="s">
        <v>4556</v>
      </c>
      <c r="B679" s="1562" t="s">
        <v>3887</v>
      </c>
      <c r="C679" s="1562" t="s">
        <v>3888</v>
      </c>
      <c r="D679" s="1562" t="s">
        <v>3888</v>
      </c>
      <c r="E679" s="1559"/>
      <c r="F679" s="1559"/>
      <c r="G679" s="1559"/>
    </row>
    <row r="680" spans="1:7" ht="18.75">
      <c r="A680" s="1561" t="s">
        <v>4557</v>
      </c>
      <c r="B680" s="1562" t="s">
        <v>3887</v>
      </c>
      <c r="C680" s="1562" t="s">
        <v>3888</v>
      </c>
      <c r="D680" s="1562" t="s">
        <v>3888</v>
      </c>
      <c r="E680" s="1559"/>
      <c r="F680" s="1559"/>
      <c r="G680" s="1562" t="s">
        <v>3344</v>
      </c>
    </row>
    <row r="681" spans="1:7" ht="37.5">
      <c r="A681" s="1561" t="s">
        <v>4558</v>
      </c>
      <c r="B681" s="1562" t="s">
        <v>3887</v>
      </c>
      <c r="C681" s="1562" t="s">
        <v>3888</v>
      </c>
      <c r="D681" s="1562" t="s">
        <v>3888</v>
      </c>
      <c r="E681" s="1559"/>
      <c r="F681" s="1559"/>
      <c r="G681" s="1559"/>
    </row>
    <row r="682" spans="1:7" ht="37.5">
      <c r="A682" s="1561" t="s">
        <v>4559</v>
      </c>
      <c r="B682" s="1562" t="s">
        <v>3887</v>
      </c>
      <c r="C682" s="1562" t="s">
        <v>3888</v>
      </c>
      <c r="D682" s="1562" t="s">
        <v>3888</v>
      </c>
      <c r="E682" s="1559"/>
      <c r="F682" s="1559"/>
      <c r="G682" s="1559"/>
    </row>
    <row r="683" spans="1:7" ht="18">
      <c r="A683" s="1557" t="s">
        <v>2556</v>
      </c>
      <c r="B683" s="1558" t="s">
        <v>3887</v>
      </c>
      <c r="C683" s="1558" t="s">
        <v>3888</v>
      </c>
      <c r="D683" s="1558" t="s">
        <v>3888</v>
      </c>
      <c r="E683" s="1559"/>
      <c r="F683" s="1559"/>
      <c r="G683" s="1559"/>
    </row>
    <row r="684" spans="1:7" ht="18.75">
      <c r="A684" s="1561" t="s">
        <v>4560</v>
      </c>
      <c r="B684" s="1562" t="s">
        <v>3887</v>
      </c>
      <c r="C684" s="1562" t="s">
        <v>3888</v>
      </c>
      <c r="D684" s="1562" t="s">
        <v>3888</v>
      </c>
      <c r="E684" s="1559"/>
      <c r="F684" s="1559"/>
      <c r="G684" s="1563">
        <v>20760</v>
      </c>
    </row>
    <row r="685" spans="1:7" ht="18.75">
      <c r="A685" s="1561" t="s">
        <v>4561</v>
      </c>
      <c r="B685" s="1562" t="s">
        <v>3887</v>
      </c>
      <c r="C685" s="1562" t="s">
        <v>3888</v>
      </c>
      <c r="D685" s="1562" t="s">
        <v>3888</v>
      </c>
      <c r="E685" s="1559"/>
      <c r="F685" s="1559"/>
      <c r="G685" s="1563">
        <v>20790</v>
      </c>
    </row>
    <row r="686" spans="1:7" ht="18.75">
      <c r="A686" s="1561" t="s">
        <v>4562</v>
      </c>
      <c r="B686" s="1562" t="s">
        <v>3887</v>
      </c>
      <c r="C686" s="1562" t="s">
        <v>3888</v>
      </c>
      <c r="D686" s="1562" t="s">
        <v>3888</v>
      </c>
      <c r="E686" s="1559"/>
      <c r="F686" s="1559"/>
      <c r="G686" s="1559"/>
    </row>
    <row r="687" spans="1:7" ht="18.75">
      <c r="A687" s="1561" t="s">
        <v>4563</v>
      </c>
      <c r="B687" s="1562" t="s">
        <v>3887</v>
      </c>
      <c r="C687" s="1562" t="s">
        <v>3888</v>
      </c>
      <c r="D687" s="1562" t="s">
        <v>3888</v>
      </c>
      <c r="E687" s="1559"/>
      <c r="F687" s="1559"/>
      <c r="G687" s="1559"/>
    </row>
    <row r="688" spans="1:7" ht="18">
      <c r="A688" s="1560" t="s">
        <v>4564</v>
      </c>
      <c r="B688" s="1558" t="s">
        <v>3887</v>
      </c>
      <c r="C688" s="1558" t="s">
        <v>3888</v>
      </c>
      <c r="D688" s="1558" t="s">
        <v>3888</v>
      </c>
      <c r="E688" s="1559"/>
      <c r="F688" s="1559"/>
      <c r="G688" s="1558" t="s">
        <v>2708</v>
      </c>
    </row>
    <row r="689" spans="1:7" ht="35.25">
      <c r="A689" s="1561" t="s">
        <v>4565</v>
      </c>
      <c r="B689" s="1562" t="s">
        <v>3887</v>
      </c>
      <c r="C689" s="1562" t="s">
        <v>3888</v>
      </c>
      <c r="D689" s="1562" t="s">
        <v>3888</v>
      </c>
      <c r="E689" s="1559"/>
      <c r="F689" s="1559"/>
      <c r="G689" s="1562" t="s">
        <v>4566</v>
      </c>
    </row>
    <row r="690" spans="1:7" ht="18.75">
      <c r="A690" s="1561" t="s">
        <v>4567</v>
      </c>
      <c r="B690" s="1562" t="s">
        <v>3887</v>
      </c>
      <c r="C690" s="1562" t="s">
        <v>3888</v>
      </c>
      <c r="D690" s="1562" t="s">
        <v>3888</v>
      </c>
      <c r="E690" s="1559"/>
      <c r="F690" s="1559"/>
      <c r="G690" s="1562" t="s">
        <v>4568</v>
      </c>
    </row>
    <row r="691" spans="1:7" ht="18">
      <c r="A691" s="1560" t="s">
        <v>4569</v>
      </c>
      <c r="B691" s="1558" t="s">
        <v>3887</v>
      </c>
      <c r="C691" s="1558" t="s">
        <v>3888</v>
      </c>
      <c r="D691" s="1558" t="s">
        <v>3888</v>
      </c>
      <c r="E691" s="1559"/>
      <c r="F691" s="1559"/>
      <c r="G691" s="1559"/>
    </row>
    <row r="692" spans="1:7" ht="18.75">
      <c r="A692" s="1561" t="s">
        <v>4570</v>
      </c>
      <c r="B692" s="1562" t="s">
        <v>3887</v>
      </c>
      <c r="C692" s="1562" t="s">
        <v>3888</v>
      </c>
      <c r="D692" s="1562" t="s">
        <v>3888</v>
      </c>
      <c r="E692" s="1559"/>
      <c r="F692" s="1559"/>
      <c r="G692" s="1563">
        <v>20729</v>
      </c>
    </row>
    <row r="693" spans="1:7" ht="18.75">
      <c r="A693" s="1561" t="s">
        <v>4571</v>
      </c>
      <c r="B693" s="1562" t="s">
        <v>3887</v>
      </c>
      <c r="C693" s="1562" t="s">
        <v>3888</v>
      </c>
      <c r="D693" s="1562" t="s">
        <v>3888</v>
      </c>
      <c r="E693" s="1559"/>
      <c r="F693" s="1559"/>
      <c r="G693" s="1563">
        <v>20790</v>
      </c>
    </row>
    <row r="694" spans="1:7" ht="18.75">
      <c r="A694" s="1561" t="s">
        <v>4572</v>
      </c>
      <c r="B694" s="1562" t="s">
        <v>3887</v>
      </c>
      <c r="C694" s="1562" t="s">
        <v>3888</v>
      </c>
      <c r="D694" s="1562" t="s">
        <v>3888</v>
      </c>
      <c r="E694" s="1559"/>
      <c r="F694" s="1559"/>
      <c r="G694" s="1559"/>
    </row>
    <row r="695" spans="1:7" ht="18.75">
      <c r="A695" s="1561" t="s">
        <v>4573</v>
      </c>
      <c r="B695" s="1562" t="s">
        <v>3887</v>
      </c>
      <c r="C695" s="1562" t="s">
        <v>3888</v>
      </c>
      <c r="D695" s="1562" t="s">
        <v>3888</v>
      </c>
      <c r="E695" s="1559"/>
      <c r="F695" s="1559"/>
      <c r="G695" s="1563">
        <v>20852</v>
      </c>
    </row>
    <row r="696" spans="1:7" ht="18.75">
      <c r="A696" s="1561" t="s">
        <v>4574</v>
      </c>
      <c r="B696" s="1562" t="s">
        <v>3887</v>
      </c>
      <c r="C696" s="1562" t="s">
        <v>3888</v>
      </c>
      <c r="D696" s="1562" t="s">
        <v>3888</v>
      </c>
      <c r="E696" s="1559"/>
      <c r="F696" s="1559"/>
      <c r="G696" s="1562" t="s">
        <v>2721</v>
      </c>
    </row>
    <row r="697" spans="1:7" ht="18.75">
      <c r="A697" s="1561" t="s">
        <v>4575</v>
      </c>
      <c r="B697" s="1562" t="s">
        <v>3887</v>
      </c>
      <c r="C697" s="1562" t="s">
        <v>3888</v>
      </c>
      <c r="D697" s="1562" t="s">
        <v>3888</v>
      </c>
      <c r="E697" s="1559"/>
      <c r="F697" s="1559"/>
      <c r="G697" s="1563">
        <v>20911</v>
      </c>
    </row>
    <row r="698" spans="1:7" ht="18">
      <c r="A698" s="1557" t="s">
        <v>4576</v>
      </c>
      <c r="B698" s="1558" t="s">
        <v>3887</v>
      </c>
      <c r="C698" s="1558" t="s">
        <v>3888</v>
      </c>
      <c r="D698" s="1558" t="s">
        <v>3888</v>
      </c>
      <c r="E698" s="1559"/>
      <c r="F698" s="1559"/>
      <c r="G698" s="1559"/>
    </row>
    <row r="699" spans="1:7" ht="18">
      <c r="A699" s="1560" t="s">
        <v>4577</v>
      </c>
      <c r="B699" s="1558" t="s">
        <v>3887</v>
      </c>
      <c r="C699" s="1558" t="s">
        <v>3888</v>
      </c>
      <c r="D699" s="1558" t="s">
        <v>3888</v>
      </c>
      <c r="E699" s="1559"/>
      <c r="F699" s="1559"/>
      <c r="G699" s="1559"/>
    </row>
    <row r="700" spans="1:7" ht="18.75">
      <c r="A700" s="1561" t="s">
        <v>4578</v>
      </c>
      <c r="B700" s="1562" t="s">
        <v>3887</v>
      </c>
      <c r="C700" s="1562" t="s">
        <v>3888</v>
      </c>
      <c r="D700" s="1562" t="s">
        <v>3888</v>
      </c>
      <c r="E700" s="1559"/>
      <c r="F700" s="1559"/>
      <c r="G700" s="1562" t="s">
        <v>326</v>
      </c>
    </row>
    <row r="701" spans="1:7" ht="18.75">
      <c r="A701" s="1561" t="s">
        <v>4579</v>
      </c>
      <c r="B701" s="1562" t="s">
        <v>3887</v>
      </c>
      <c r="C701" s="1562" t="s">
        <v>3888</v>
      </c>
      <c r="D701" s="1562" t="s">
        <v>3888</v>
      </c>
      <c r="E701" s="1559"/>
      <c r="F701" s="1559"/>
      <c r="G701" s="1562" t="s">
        <v>326</v>
      </c>
    </row>
    <row r="702" spans="1:7" ht="18.75">
      <c r="A702" s="1561" t="s">
        <v>4580</v>
      </c>
      <c r="B702" s="1562" t="s">
        <v>3887</v>
      </c>
      <c r="C702" s="1562" t="s">
        <v>3888</v>
      </c>
      <c r="D702" s="1562" t="s">
        <v>3888</v>
      </c>
      <c r="E702" s="1559"/>
      <c r="F702" s="1559"/>
      <c r="G702" s="1562" t="s">
        <v>326</v>
      </c>
    </row>
    <row r="703" spans="1:7" ht="18.75">
      <c r="A703" s="1561" t="s">
        <v>4581</v>
      </c>
      <c r="B703" s="1562" t="s">
        <v>3887</v>
      </c>
      <c r="C703" s="1562" t="s">
        <v>3888</v>
      </c>
      <c r="D703" s="1562" t="s">
        <v>3888</v>
      </c>
      <c r="E703" s="1559"/>
      <c r="F703" s="1559"/>
      <c r="G703" s="1559"/>
    </row>
    <row r="704" spans="1:7" ht="18.75">
      <c r="A704" s="1561" t="s">
        <v>4582</v>
      </c>
      <c r="B704" s="1562" t="s">
        <v>3887</v>
      </c>
      <c r="C704" s="1562" t="s">
        <v>3888</v>
      </c>
      <c r="D704" s="1562" t="s">
        <v>3888</v>
      </c>
      <c r="E704" s="1559"/>
      <c r="F704" s="1559"/>
      <c r="G704" s="1559"/>
    </row>
    <row r="705" spans="1:7" ht="18.75">
      <c r="A705" s="1561" t="s">
        <v>4583</v>
      </c>
      <c r="B705" s="1562" t="s">
        <v>3887</v>
      </c>
      <c r="C705" s="1562" t="s">
        <v>3888</v>
      </c>
      <c r="D705" s="1562" t="s">
        <v>3888</v>
      </c>
      <c r="E705" s="1559"/>
      <c r="F705" s="1559"/>
      <c r="G705" s="1559"/>
    </row>
    <row r="706" spans="1:7" ht="18.75">
      <c r="A706" s="1561" t="s">
        <v>4584</v>
      </c>
      <c r="B706" s="1562" t="s">
        <v>3887</v>
      </c>
      <c r="C706" s="1562" t="s">
        <v>3888</v>
      </c>
      <c r="D706" s="1562" t="s">
        <v>3888</v>
      </c>
      <c r="E706" s="1559"/>
      <c r="F706" s="1559"/>
      <c r="G706" s="1559"/>
    </row>
    <row r="707" spans="1:7" ht="18">
      <c r="A707" s="1560" t="s">
        <v>4585</v>
      </c>
      <c r="B707" s="1558" t="s">
        <v>3887</v>
      </c>
      <c r="C707" s="1558" t="s">
        <v>3888</v>
      </c>
      <c r="D707" s="1558" t="s">
        <v>3888</v>
      </c>
      <c r="E707" s="1559"/>
      <c r="F707" s="1559"/>
      <c r="G707" s="1559"/>
    </row>
    <row r="708" spans="1:7" ht="37.5">
      <c r="A708" s="1561" t="s">
        <v>4586</v>
      </c>
      <c r="B708" s="1562" t="s">
        <v>3887</v>
      </c>
      <c r="C708" s="1562" t="s">
        <v>3888</v>
      </c>
      <c r="D708" s="1562" t="s">
        <v>3888</v>
      </c>
      <c r="E708" s="1559"/>
      <c r="F708" s="1559"/>
      <c r="G708" s="1562" t="s">
        <v>349</v>
      </c>
    </row>
    <row r="709" spans="1:7" ht="18.75">
      <c r="A709" s="1561" t="s">
        <v>4587</v>
      </c>
      <c r="B709" s="1562" t="s">
        <v>3887</v>
      </c>
      <c r="C709" s="1562" t="s">
        <v>3888</v>
      </c>
      <c r="D709" s="1562" t="s">
        <v>3888</v>
      </c>
      <c r="E709" s="1559"/>
      <c r="F709" s="1559"/>
      <c r="G709" s="1562" t="s">
        <v>349</v>
      </c>
    </row>
    <row r="710" spans="1:7" ht="18.75">
      <c r="A710" s="1561" t="s">
        <v>4588</v>
      </c>
      <c r="B710" s="1562" t="s">
        <v>3887</v>
      </c>
      <c r="C710" s="1562" t="s">
        <v>3888</v>
      </c>
      <c r="D710" s="1562" t="s">
        <v>3888</v>
      </c>
      <c r="E710" s="1559"/>
      <c r="F710" s="1559"/>
      <c r="G710" s="1562" t="s">
        <v>349</v>
      </c>
    </row>
    <row r="711" spans="1:7" ht="18.75">
      <c r="A711" s="1561" t="s">
        <v>4589</v>
      </c>
      <c r="B711" s="1562" t="s">
        <v>3887</v>
      </c>
      <c r="C711" s="1562" t="s">
        <v>3888</v>
      </c>
      <c r="D711" s="1562" t="s">
        <v>3888</v>
      </c>
      <c r="E711" s="1559"/>
      <c r="F711" s="1559"/>
      <c r="G711" s="1562" t="s">
        <v>349</v>
      </c>
    </row>
    <row r="712" spans="1:7" ht="18.75">
      <c r="A712" s="1561" t="s">
        <v>4590</v>
      </c>
      <c r="B712" s="1562" t="s">
        <v>3887</v>
      </c>
      <c r="C712" s="1562" t="s">
        <v>3888</v>
      </c>
      <c r="D712" s="1562" t="s">
        <v>3888</v>
      </c>
      <c r="E712" s="1559"/>
      <c r="F712" s="1559"/>
      <c r="G712" s="1562" t="s">
        <v>349</v>
      </c>
    </row>
    <row r="713" spans="1:7" ht="18">
      <c r="A713" s="1560" t="s">
        <v>4591</v>
      </c>
      <c r="B713" s="1558" t="s">
        <v>3887</v>
      </c>
      <c r="C713" s="1558" t="s">
        <v>3888</v>
      </c>
      <c r="D713" s="1558" t="s">
        <v>3888</v>
      </c>
      <c r="E713" s="1559"/>
      <c r="F713" s="1559"/>
      <c r="G713" s="1559"/>
    </row>
    <row r="714" spans="1:7" ht="18.75">
      <c r="A714" s="1561" t="s">
        <v>4592</v>
      </c>
      <c r="B714" s="1562" t="s">
        <v>3887</v>
      </c>
      <c r="C714" s="1562" t="s">
        <v>3888</v>
      </c>
      <c r="D714" s="1562" t="s">
        <v>3888</v>
      </c>
      <c r="E714" s="1559"/>
      <c r="F714" s="1559"/>
      <c r="G714" s="1559"/>
    </row>
    <row r="715" spans="1:7" ht="18.75">
      <c r="A715" s="1561" t="s">
        <v>4593</v>
      </c>
      <c r="B715" s="1562" t="s">
        <v>3887</v>
      </c>
      <c r="C715" s="1562" t="s">
        <v>3888</v>
      </c>
      <c r="D715" s="1562" t="s">
        <v>3888</v>
      </c>
      <c r="E715" s="1559"/>
      <c r="F715" s="1559"/>
      <c r="G715" s="1562" t="s">
        <v>349</v>
      </c>
    </row>
    <row r="716" spans="1:7" ht="18.75">
      <c r="A716" s="1561" t="s">
        <v>4594</v>
      </c>
      <c r="B716" s="1562" t="s">
        <v>3887</v>
      </c>
      <c r="C716" s="1562" t="s">
        <v>3888</v>
      </c>
      <c r="D716" s="1562" t="s">
        <v>3888</v>
      </c>
      <c r="E716" s="1559"/>
      <c r="F716" s="1559"/>
      <c r="G716" s="1562" t="s">
        <v>349</v>
      </c>
    </row>
    <row r="717" spans="1:7" ht="18.75">
      <c r="A717" s="1561" t="s">
        <v>4595</v>
      </c>
      <c r="B717" s="1562" t="s">
        <v>3887</v>
      </c>
      <c r="C717" s="1562" t="s">
        <v>3888</v>
      </c>
      <c r="D717" s="1562" t="s">
        <v>3888</v>
      </c>
      <c r="E717" s="1559"/>
      <c r="F717" s="1559"/>
      <c r="G717" s="1559"/>
    </row>
    <row r="718" spans="1:7" ht="18.75">
      <c r="A718" s="1561" t="s">
        <v>4596</v>
      </c>
      <c r="B718" s="1562" t="s">
        <v>3887</v>
      </c>
      <c r="C718" s="1562" t="s">
        <v>3888</v>
      </c>
      <c r="D718" s="1562" t="s">
        <v>3888</v>
      </c>
      <c r="E718" s="1559"/>
      <c r="F718" s="1559"/>
      <c r="G718" s="1559"/>
    </row>
    <row r="719" spans="1:7" ht="18.75">
      <c r="A719" s="1561" t="s">
        <v>4597</v>
      </c>
      <c r="B719" s="1562" t="s">
        <v>3887</v>
      </c>
      <c r="C719" s="1562" t="s">
        <v>3888</v>
      </c>
      <c r="D719" s="1562" t="s">
        <v>3888</v>
      </c>
      <c r="E719" s="1559"/>
      <c r="F719" s="1559"/>
      <c r="G719" s="1559"/>
    </row>
    <row r="720" spans="1:7" ht="18">
      <c r="A720" s="1557" t="s">
        <v>2857</v>
      </c>
      <c r="B720" s="1558" t="s">
        <v>3887</v>
      </c>
      <c r="C720" s="1558" t="s">
        <v>3888</v>
      </c>
      <c r="D720" s="1558" t="s">
        <v>3888</v>
      </c>
      <c r="E720" s="1559"/>
      <c r="F720" s="1559"/>
      <c r="G720" s="1559"/>
    </row>
    <row r="721" spans="1:7" ht="37.5">
      <c r="A721" s="1561" t="s">
        <v>4598</v>
      </c>
      <c r="B721" s="1562" t="s">
        <v>3887</v>
      </c>
      <c r="C721" s="1562" t="s">
        <v>3888</v>
      </c>
      <c r="D721" s="1562" t="s">
        <v>3888</v>
      </c>
      <c r="E721" s="1559"/>
      <c r="F721" s="1559"/>
      <c r="G721" s="1563">
        <v>20760</v>
      </c>
    </row>
    <row r="722" spans="1:7" ht="18.75">
      <c r="A722" s="1561" t="s">
        <v>4599</v>
      </c>
      <c r="B722" s="1562" t="s">
        <v>3887</v>
      </c>
      <c r="C722" s="1562" t="s">
        <v>3888</v>
      </c>
      <c r="D722" s="1562" t="s">
        <v>3888</v>
      </c>
      <c r="E722" s="1559"/>
      <c r="F722" s="1559"/>
      <c r="G722" s="1563">
        <v>20760</v>
      </c>
    </row>
    <row r="723" spans="1:7" ht="37.5">
      <c r="A723" s="1561" t="s">
        <v>4600</v>
      </c>
      <c r="B723" s="1562" t="s">
        <v>3887</v>
      </c>
      <c r="C723" s="1562" t="s">
        <v>3888</v>
      </c>
      <c r="D723" s="1562" t="s">
        <v>3888</v>
      </c>
      <c r="E723" s="1559"/>
      <c r="F723" s="1559"/>
      <c r="G723" s="1563">
        <v>20729</v>
      </c>
    </row>
    <row r="724" spans="1:7" ht="35.25">
      <c r="A724" s="1561" t="s">
        <v>4601</v>
      </c>
      <c r="B724" s="1562" t="s">
        <v>3887</v>
      </c>
      <c r="C724" s="1562" t="s">
        <v>3888</v>
      </c>
      <c r="D724" s="1562" t="s">
        <v>3888</v>
      </c>
      <c r="E724" s="1559"/>
      <c r="F724" s="1559"/>
      <c r="G724" s="1562" t="s">
        <v>2868</v>
      </c>
    </row>
    <row r="725" spans="1:7" ht="18.75">
      <c r="A725" s="1561" t="s">
        <v>4602</v>
      </c>
      <c r="B725" s="1562" t="s">
        <v>3887</v>
      </c>
      <c r="C725" s="1562" t="s">
        <v>3888</v>
      </c>
      <c r="D725" s="1562" t="s">
        <v>3888</v>
      </c>
      <c r="E725" s="1559"/>
      <c r="F725" s="1559"/>
      <c r="G725" s="1559"/>
    </row>
    <row r="726" spans="1:7" ht="33.75">
      <c r="A726" s="1560" t="s">
        <v>4603</v>
      </c>
      <c r="B726" s="1558" t="s">
        <v>3887</v>
      </c>
      <c r="C726" s="1558" t="s">
        <v>3888</v>
      </c>
      <c r="D726" s="1558" t="s">
        <v>3888</v>
      </c>
      <c r="E726" s="1559"/>
      <c r="F726" s="1559"/>
      <c r="G726" s="1558" t="s">
        <v>2868</v>
      </c>
    </row>
    <row r="727" spans="1:7" ht="18.75">
      <c r="A727" s="1561" t="s">
        <v>4604</v>
      </c>
      <c r="B727" s="1562" t="s">
        <v>3887</v>
      </c>
      <c r="C727" s="1562" t="s">
        <v>3888</v>
      </c>
      <c r="D727" s="1562" t="s">
        <v>3888</v>
      </c>
      <c r="E727" s="1559"/>
      <c r="F727" s="1559"/>
      <c r="G727" s="1559"/>
    </row>
    <row r="728" spans="1:7" ht="18.75">
      <c r="A728" s="1561" t="s">
        <v>4605</v>
      </c>
      <c r="B728" s="1562" t="s">
        <v>3887</v>
      </c>
      <c r="C728" s="1562" t="s">
        <v>3888</v>
      </c>
      <c r="D728" s="1562" t="s">
        <v>3888</v>
      </c>
      <c r="E728" s="1559"/>
      <c r="F728" s="1559"/>
      <c r="G728" s="1559"/>
    </row>
    <row r="729" spans="1:7" ht="18">
      <c r="A729" s="1560" t="s">
        <v>4606</v>
      </c>
      <c r="B729" s="1558" t="s">
        <v>3887</v>
      </c>
      <c r="C729" s="1558" t="s">
        <v>3888</v>
      </c>
      <c r="D729" s="1558" t="s">
        <v>3888</v>
      </c>
      <c r="E729" s="1559"/>
      <c r="F729" s="1559"/>
      <c r="G729" s="1559"/>
    </row>
    <row r="730" spans="1:7" ht="18.75">
      <c r="A730" s="1561" t="s">
        <v>4607</v>
      </c>
      <c r="B730" s="1562" t="s">
        <v>3887</v>
      </c>
      <c r="C730" s="1562" t="s">
        <v>3888</v>
      </c>
      <c r="D730" s="1562" t="s">
        <v>3888</v>
      </c>
      <c r="E730" s="1559"/>
      <c r="F730" s="1559"/>
      <c r="G730" s="1559"/>
    </row>
    <row r="731" spans="1:7" ht="18.75">
      <c r="A731" s="1561" t="s">
        <v>4608</v>
      </c>
      <c r="B731" s="1562" t="s">
        <v>3887</v>
      </c>
      <c r="C731" s="1562" t="s">
        <v>3888</v>
      </c>
      <c r="D731" s="1562" t="s">
        <v>3888</v>
      </c>
      <c r="E731" s="1559"/>
      <c r="F731" s="1559"/>
      <c r="G731" s="1559"/>
    </row>
    <row r="732" spans="1:7" ht="35.25">
      <c r="A732" s="1561" t="s">
        <v>4609</v>
      </c>
      <c r="B732" s="1562" t="s">
        <v>3887</v>
      </c>
      <c r="C732" s="1562" t="s">
        <v>3888</v>
      </c>
      <c r="D732" s="1562" t="s">
        <v>3888</v>
      </c>
      <c r="E732" s="1559"/>
      <c r="F732" s="1559"/>
      <c r="G732" s="1562" t="s">
        <v>2868</v>
      </c>
    </row>
    <row r="733" spans="1:7" ht="37.5">
      <c r="A733" s="1561" t="s">
        <v>4610</v>
      </c>
      <c r="B733" s="1562" t="s">
        <v>3887</v>
      </c>
      <c r="C733" s="1562" t="s">
        <v>3888</v>
      </c>
      <c r="D733" s="1562" t="s">
        <v>3888</v>
      </c>
      <c r="E733" s="1559"/>
      <c r="F733" s="1559"/>
      <c r="G733" s="1559"/>
    </row>
    <row r="734" spans="1:7" ht="35.25">
      <c r="A734" s="1561" t="s">
        <v>4611</v>
      </c>
      <c r="B734" s="1562" t="s">
        <v>3887</v>
      </c>
      <c r="C734" s="1562" t="s">
        <v>3888</v>
      </c>
      <c r="D734" s="1562" t="s">
        <v>3888</v>
      </c>
      <c r="E734" s="1559"/>
      <c r="F734" s="1559"/>
      <c r="G734" s="1562" t="s">
        <v>2868</v>
      </c>
    </row>
    <row r="735" spans="1:7" ht="37.5">
      <c r="A735" s="1561" t="s">
        <v>4612</v>
      </c>
      <c r="B735" s="1562" t="s">
        <v>3887</v>
      </c>
      <c r="C735" s="1562" t="s">
        <v>3888</v>
      </c>
      <c r="D735" s="1562" t="s">
        <v>3888</v>
      </c>
      <c r="E735" s="1559"/>
      <c r="F735" s="1559"/>
      <c r="G735" s="1562" t="s">
        <v>2868</v>
      </c>
    </row>
    <row r="736" spans="1:7" ht="18">
      <c r="A736" s="1557" t="s">
        <v>4613</v>
      </c>
      <c r="B736" s="1558" t="s">
        <v>3887</v>
      </c>
      <c r="C736" s="1558" t="s">
        <v>3888</v>
      </c>
      <c r="D736" s="1558" t="s">
        <v>3888</v>
      </c>
      <c r="E736" s="1559"/>
      <c r="F736" s="1559"/>
      <c r="G736" s="1559"/>
    </row>
    <row r="737" spans="1:7" ht="18.75">
      <c r="A737" s="1561" t="s">
        <v>4614</v>
      </c>
      <c r="B737" s="1562" t="s">
        <v>3887</v>
      </c>
      <c r="C737" s="1562" t="s">
        <v>3888</v>
      </c>
      <c r="D737" s="1562" t="s">
        <v>3888</v>
      </c>
      <c r="E737" s="1559"/>
      <c r="F737" s="1559"/>
      <c r="G737" s="1563">
        <v>20729</v>
      </c>
    </row>
    <row r="738" spans="1:7" ht="37.5">
      <c r="A738" s="1561" t="s">
        <v>4615</v>
      </c>
      <c r="B738" s="1562" t="s">
        <v>3887</v>
      </c>
      <c r="C738" s="1562" t="s">
        <v>3888</v>
      </c>
      <c r="D738" s="1562" t="s">
        <v>3888</v>
      </c>
      <c r="E738" s="1559"/>
      <c r="F738" s="1559"/>
      <c r="G738" s="1563">
        <v>20760</v>
      </c>
    </row>
    <row r="739" spans="1:7" ht="35.25">
      <c r="A739" s="1561" t="s">
        <v>4616</v>
      </c>
      <c r="B739" s="1562" t="s">
        <v>3887</v>
      </c>
      <c r="C739" s="1562" t="s">
        <v>3888</v>
      </c>
      <c r="D739" s="1562" t="s">
        <v>3888</v>
      </c>
      <c r="E739" s="1559"/>
      <c r="F739" s="1559"/>
      <c r="G739" s="1562" t="s">
        <v>2909</v>
      </c>
    </row>
    <row r="740" spans="1:7" ht="35.25">
      <c r="A740" s="1561" t="s">
        <v>4617</v>
      </c>
      <c r="B740" s="1562" t="s">
        <v>3887</v>
      </c>
      <c r="C740" s="1562" t="s">
        <v>3888</v>
      </c>
      <c r="D740" s="1562" t="s">
        <v>3888</v>
      </c>
      <c r="E740" s="1559"/>
      <c r="F740" s="1559"/>
      <c r="G740" s="1562" t="s">
        <v>2917</v>
      </c>
    </row>
    <row r="741" spans="1:7" ht="18.75">
      <c r="A741" s="1561" t="s">
        <v>4618</v>
      </c>
      <c r="B741" s="1562" t="s">
        <v>3887</v>
      </c>
      <c r="C741" s="1562" t="s">
        <v>3888</v>
      </c>
      <c r="D741" s="1562" t="s">
        <v>3888</v>
      </c>
      <c r="E741" s="1559"/>
      <c r="F741" s="1559"/>
      <c r="G741" s="1563">
        <v>20821</v>
      </c>
    </row>
    <row r="742" spans="1:7" ht="37.5">
      <c r="A742" s="1561" t="s">
        <v>4619</v>
      </c>
      <c r="B742" s="1562" t="s">
        <v>3887</v>
      </c>
      <c r="C742" s="1562" t="s">
        <v>3888</v>
      </c>
      <c r="D742" s="1562" t="s">
        <v>3888</v>
      </c>
      <c r="E742" s="1559"/>
      <c r="F742" s="1559"/>
      <c r="G742" s="1562" t="s">
        <v>2926</v>
      </c>
    </row>
    <row r="743" spans="1:7" ht="18.75">
      <c r="A743" s="1561" t="s">
        <v>4620</v>
      </c>
      <c r="B743" s="1562" t="s">
        <v>3887</v>
      </c>
      <c r="C743" s="1562" t="s">
        <v>3888</v>
      </c>
      <c r="D743" s="1562" t="s">
        <v>3888</v>
      </c>
      <c r="E743" s="1559"/>
      <c r="F743" s="1559"/>
      <c r="G743" s="1563">
        <v>20880</v>
      </c>
    </row>
    <row r="744" spans="1:7" ht="18.75">
      <c r="A744" s="1561" t="s">
        <v>4621</v>
      </c>
      <c r="B744" s="1562" t="s">
        <v>3887</v>
      </c>
      <c r="C744" s="1562" t="s">
        <v>3888</v>
      </c>
      <c r="D744" s="1562" t="s">
        <v>3888</v>
      </c>
      <c r="E744" s="1559"/>
      <c r="F744" s="1559"/>
      <c r="G744" s="1562" t="s">
        <v>2933</v>
      </c>
    </row>
    <row r="745" spans="1:7" ht="18.75">
      <c r="A745" s="1561" t="s">
        <v>4622</v>
      </c>
      <c r="B745" s="1562" t="s">
        <v>3887</v>
      </c>
      <c r="C745" s="1562" t="s">
        <v>3888</v>
      </c>
      <c r="D745" s="1562" t="s">
        <v>3888</v>
      </c>
      <c r="E745" s="1559"/>
      <c r="F745" s="1559"/>
      <c r="G745" s="1563">
        <v>20911</v>
      </c>
    </row>
    <row r="746" spans="1:7" ht="18.75">
      <c r="A746" s="1561" t="s">
        <v>4623</v>
      </c>
      <c r="B746" s="1562" t="s">
        <v>3887</v>
      </c>
      <c r="C746" s="1562" t="s">
        <v>3888</v>
      </c>
      <c r="D746" s="1562" t="s">
        <v>3888</v>
      </c>
      <c r="E746" s="1559"/>
      <c r="F746" s="1559"/>
      <c r="G746" s="1563">
        <v>20911</v>
      </c>
    </row>
    <row r="747" spans="1:7" ht="18">
      <c r="A747" s="1557" t="s">
        <v>4624</v>
      </c>
      <c r="B747" s="1558" t="s">
        <v>3887</v>
      </c>
      <c r="C747" s="1558" t="s">
        <v>3888</v>
      </c>
      <c r="D747" s="1558" t="s">
        <v>3888</v>
      </c>
      <c r="E747" s="1559"/>
      <c r="F747" s="1559"/>
      <c r="G747" s="1559"/>
    </row>
    <row r="748" spans="1:7" ht="35.25">
      <c r="A748" s="1561" t="s">
        <v>4625</v>
      </c>
      <c r="B748" s="1562" t="s">
        <v>3887</v>
      </c>
      <c r="C748" s="1562" t="s">
        <v>3888</v>
      </c>
      <c r="D748" s="1562" t="s">
        <v>3888</v>
      </c>
      <c r="E748" s="1559"/>
      <c r="F748" s="1559"/>
      <c r="G748" s="1562" t="s">
        <v>2909</v>
      </c>
    </row>
    <row r="749" spans="1:7" ht="37.5">
      <c r="A749" s="1561" t="s">
        <v>4626</v>
      </c>
      <c r="B749" s="1562" t="s">
        <v>3887</v>
      </c>
      <c r="C749" s="1562" t="s">
        <v>3888</v>
      </c>
      <c r="D749" s="1562" t="s">
        <v>3888</v>
      </c>
      <c r="E749" s="1559"/>
      <c r="F749" s="1559"/>
      <c r="G749" s="1559"/>
    </row>
    <row r="750" spans="1:7" ht="35.25">
      <c r="A750" s="1561" t="s">
        <v>4627</v>
      </c>
      <c r="B750" s="1562" t="s">
        <v>3887</v>
      </c>
      <c r="C750" s="1562" t="s">
        <v>3888</v>
      </c>
      <c r="D750" s="1562" t="s">
        <v>3888</v>
      </c>
      <c r="E750" s="1559"/>
      <c r="F750" s="1559"/>
      <c r="G750" s="1562" t="s">
        <v>2954</v>
      </c>
    </row>
    <row r="751" spans="1:7" ht="18.75">
      <c r="A751" s="1561" t="s">
        <v>4628</v>
      </c>
      <c r="B751" s="1562" t="s">
        <v>3887</v>
      </c>
      <c r="C751" s="1562" t="s">
        <v>3888</v>
      </c>
      <c r="D751" s="1562" t="s">
        <v>3888</v>
      </c>
      <c r="E751" s="1559"/>
      <c r="F751" s="1559"/>
      <c r="G751" s="1563">
        <v>20880</v>
      </c>
    </row>
    <row r="752" spans="1:7" ht="18.75">
      <c r="A752" s="1561" t="s">
        <v>4629</v>
      </c>
      <c r="B752" s="1562" t="s">
        <v>3887</v>
      </c>
      <c r="C752" s="1562" t="s">
        <v>3888</v>
      </c>
      <c r="D752" s="1562" t="s">
        <v>3888</v>
      </c>
      <c r="E752" s="1559"/>
      <c r="F752" s="1559"/>
      <c r="G752" s="1559"/>
    </row>
    <row r="753" spans="1:7" ht="18.75">
      <c r="A753" s="1561" t="s">
        <v>4630</v>
      </c>
      <c r="B753" s="1562" t="s">
        <v>3887</v>
      </c>
      <c r="C753" s="1562" t="s">
        <v>3888</v>
      </c>
      <c r="D753" s="1562" t="s">
        <v>3888</v>
      </c>
      <c r="E753" s="1559"/>
      <c r="F753" s="1559"/>
      <c r="G753" s="1559"/>
    </row>
    <row r="754" spans="1:7" ht="18.75">
      <c r="A754" s="1561" t="s">
        <v>4631</v>
      </c>
      <c r="B754" s="1562" t="s">
        <v>3887</v>
      </c>
      <c r="C754" s="1562" t="s">
        <v>3888</v>
      </c>
      <c r="D754" s="1562" t="s">
        <v>3888</v>
      </c>
      <c r="E754" s="1559"/>
      <c r="F754" s="1559"/>
      <c r="G754" s="1559"/>
    </row>
    <row r="755" spans="1:7" ht="18.75">
      <c r="A755" s="1561" t="s">
        <v>4632</v>
      </c>
      <c r="B755" s="1562" t="s">
        <v>3887</v>
      </c>
      <c r="C755" s="1562" t="s">
        <v>3888</v>
      </c>
      <c r="D755" s="1562" t="s">
        <v>3888</v>
      </c>
      <c r="E755" s="1559"/>
      <c r="F755" s="1559"/>
      <c r="G755" s="1559"/>
    </row>
    <row r="756" spans="1:7" ht="35.25">
      <c r="A756" s="1561" t="s">
        <v>4633</v>
      </c>
      <c r="B756" s="1562" t="s">
        <v>3887</v>
      </c>
      <c r="C756" s="1562" t="s">
        <v>3888</v>
      </c>
      <c r="D756" s="1562" t="s">
        <v>3888</v>
      </c>
      <c r="E756" s="1559"/>
      <c r="F756" s="1559"/>
      <c r="G756" s="1562" t="s">
        <v>845</v>
      </c>
    </row>
    <row r="757" spans="1:7" ht="18">
      <c r="A757" s="1557" t="s">
        <v>2965</v>
      </c>
      <c r="B757" s="1558" t="s">
        <v>3887</v>
      </c>
      <c r="C757" s="1558" t="s">
        <v>3888</v>
      </c>
      <c r="D757" s="1558" t="s">
        <v>3888</v>
      </c>
      <c r="E757" s="1559"/>
      <c r="F757" s="1559"/>
      <c r="G757" s="1559"/>
    </row>
    <row r="758" spans="1:7" ht="18.75">
      <c r="A758" s="1561" t="s">
        <v>4634</v>
      </c>
      <c r="B758" s="1562" t="s">
        <v>3887</v>
      </c>
      <c r="C758" s="1562" t="s">
        <v>3888</v>
      </c>
      <c r="D758" s="1562" t="s">
        <v>3888</v>
      </c>
      <c r="E758" s="1559"/>
      <c r="F758" s="1559"/>
      <c r="G758" s="1563">
        <v>20729</v>
      </c>
    </row>
    <row r="759" spans="1:7" ht="18.75">
      <c r="A759" s="1561" t="s">
        <v>4635</v>
      </c>
      <c r="B759" s="1562" t="s">
        <v>3887</v>
      </c>
      <c r="C759" s="1562" t="s">
        <v>3888</v>
      </c>
      <c r="D759" s="1562" t="s">
        <v>3888</v>
      </c>
      <c r="E759" s="1559"/>
      <c r="F759" s="1559"/>
      <c r="G759" s="1563">
        <v>20729</v>
      </c>
    </row>
    <row r="760" spans="1:7" ht="37.5">
      <c r="A760" s="1561" t="s">
        <v>4636</v>
      </c>
      <c r="B760" s="1562" t="s">
        <v>3887</v>
      </c>
      <c r="C760" s="1562" t="s">
        <v>3888</v>
      </c>
      <c r="D760" s="1562" t="s">
        <v>3888</v>
      </c>
      <c r="E760" s="1559"/>
      <c r="F760" s="1559"/>
      <c r="G760" s="1559"/>
    </row>
    <row r="761" spans="1:7" ht="35.25">
      <c r="A761" s="1561" t="s">
        <v>4637</v>
      </c>
      <c r="B761" s="1562" t="s">
        <v>3887</v>
      </c>
      <c r="C761" s="1562" t="s">
        <v>3888</v>
      </c>
      <c r="D761" s="1562" t="s">
        <v>3888</v>
      </c>
      <c r="E761" s="1559"/>
      <c r="F761" s="1559"/>
      <c r="G761" s="1562" t="s">
        <v>2909</v>
      </c>
    </row>
    <row r="762" spans="1:7" ht="18">
      <c r="A762" s="1560" t="s">
        <v>4638</v>
      </c>
      <c r="B762" s="1558" t="s">
        <v>3887</v>
      </c>
      <c r="C762" s="1558" t="s">
        <v>3888</v>
      </c>
      <c r="D762" s="1558" t="s">
        <v>3888</v>
      </c>
      <c r="E762" s="1559"/>
      <c r="F762" s="1559"/>
      <c r="G762" s="1558" t="s">
        <v>2975</v>
      </c>
    </row>
    <row r="763" spans="1:7" ht="18.75">
      <c r="A763" s="1561" t="s">
        <v>4639</v>
      </c>
      <c r="B763" s="1562" t="s">
        <v>3887</v>
      </c>
      <c r="C763" s="1562" t="s">
        <v>3888</v>
      </c>
      <c r="D763" s="1562" t="s">
        <v>3888</v>
      </c>
      <c r="E763" s="1559"/>
      <c r="F763" s="1559"/>
      <c r="G763" s="1559"/>
    </row>
    <row r="764" spans="1:7" ht="35.25">
      <c r="A764" s="1561" t="s">
        <v>4640</v>
      </c>
      <c r="B764" s="1562" t="s">
        <v>3887</v>
      </c>
      <c r="C764" s="1562" t="s">
        <v>3888</v>
      </c>
      <c r="D764" s="1562" t="s">
        <v>3888</v>
      </c>
      <c r="E764" s="1559"/>
      <c r="F764" s="1559"/>
      <c r="G764" s="1562" t="s">
        <v>2954</v>
      </c>
    </row>
    <row r="765" spans="1:7" ht="33.75">
      <c r="A765" s="1560" t="s">
        <v>4641</v>
      </c>
      <c r="B765" s="1558" t="s">
        <v>3887</v>
      </c>
      <c r="C765" s="1558" t="s">
        <v>3888</v>
      </c>
      <c r="D765" s="1558" t="s">
        <v>3888</v>
      </c>
      <c r="E765" s="1559"/>
      <c r="F765" s="1559"/>
      <c r="G765" s="1558" t="s">
        <v>2868</v>
      </c>
    </row>
    <row r="766" spans="1:7" ht="18.75">
      <c r="A766" s="1561" t="s">
        <v>4642</v>
      </c>
      <c r="B766" s="1562" t="s">
        <v>3887</v>
      </c>
      <c r="C766" s="1562" t="s">
        <v>3888</v>
      </c>
      <c r="D766" s="1562" t="s">
        <v>3888</v>
      </c>
      <c r="E766" s="1559"/>
      <c r="F766" s="1559"/>
      <c r="G766" s="1559"/>
    </row>
    <row r="767" spans="1:7" ht="18.75">
      <c r="A767" s="1561" t="s">
        <v>4643</v>
      </c>
      <c r="B767" s="1562" t="s">
        <v>3887</v>
      </c>
      <c r="C767" s="1562" t="s">
        <v>3888</v>
      </c>
      <c r="D767" s="1562" t="s">
        <v>3888</v>
      </c>
      <c r="E767" s="1559"/>
      <c r="F767" s="1559"/>
      <c r="G767" s="1559"/>
    </row>
    <row r="768" spans="1:7" ht="18.75">
      <c r="A768" s="1561" t="s">
        <v>4644</v>
      </c>
      <c r="B768" s="1562" t="s">
        <v>3887</v>
      </c>
      <c r="C768" s="1562" t="s">
        <v>3888</v>
      </c>
      <c r="D768" s="1562" t="s">
        <v>3888</v>
      </c>
      <c r="E768" s="1559"/>
      <c r="F768" s="1559"/>
      <c r="G768" s="1559"/>
    </row>
    <row r="769" spans="1:7" ht="18.75">
      <c r="A769" s="1561" t="s">
        <v>4645</v>
      </c>
      <c r="B769" s="1562" t="s">
        <v>3887</v>
      </c>
      <c r="C769" s="1562" t="s">
        <v>3888</v>
      </c>
      <c r="D769" s="1562" t="s">
        <v>3888</v>
      </c>
      <c r="E769" s="1559"/>
      <c r="F769" s="1559"/>
      <c r="G769" s="1559"/>
    </row>
    <row r="770" spans="1:7" ht="18">
      <c r="A770" s="1560" t="s">
        <v>4646</v>
      </c>
      <c r="B770" s="1558" t="s">
        <v>3887</v>
      </c>
      <c r="C770" s="1558" t="s">
        <v>3888</v>
      </c>
      <c r="D770" s="1558" t="s">
        <v>3888</v>
      </c>
      <c r="E770" s="1559"/>
      <c r="F770" s="1559"/>
      <c r="G770" s="1564">
        <v>20760</v>
      </c>
    </row>
    <row r="771" spans="1:7" ht="18.75">
      <c r="A771" s="1561" t="s">
        <v>4647</v>
      </c>
      <c r="B771" s="1562" t="s">
        <v>3887</v>
      </c>
      <c r="C771" s="1562" t="s">
        <v>3888</v>
      </c>
      <c r="D771" s="1562" t="s">
        <v>3888</v>
      </c>
      <c r="E771" s="1559"/>
      <c r="F771" s="1559"/>
      <c r="G771" s="1559"/>
    </row>
    <row r="772" spans="1:7" ht="18.75">
      <c r="A772" s="1561" t="s">
        <v>4648</v>
      </c>
      <c r="B772" s="1562" t="s">
        <v>3887</v>
      </c>
      <c r="C772" s="1562" t="s">
        <v>3888</v>
      </c>
      <c r="D772" s="1562" t="s">
        <v>3888</v>
      </c>
      <c r="E772" s="1559"/>
      <c r="F772" s="1559"/>
      <c r="G772" s="1559"/>
    </row>
    <row r="773" spans="1:7" ht="18.75">
      <c r="A773" s="1561" t="s">
        <v>4649</v>
      </c>
      <c r="B773" s="1562" t="s">
        <v>3887</v>
      </c>
      <c r="C773" s="1562" t="s">
        <v>3888</v>
      </c>
      <c r="D773" s="1562" t="s">
        <v>3888</v>
      </c>
      <c r="E773" s="1559"/>
      <c r="F773" s="1559"/>
      <c r="G773" s="1559"/>
    </row>
    <row r="774" spans="1:7" ht="36">
      <c r="A774" s="1560" t="s">
        <v>4650</v>
      </c>
      <c r="B774" s="1558" t="s">
        <v>3887</v>
      </c>
      <c r="C774" s="1558" t="s">
        <v>3888</v>
      </c>
      <c r="D774" s="1558" t="s">
        <v>3888</v>
      </c>
      <c r="E774" s="1559"/>
      <c r="F774" s="1559"/>
      <c r="G774" s="1564">
        <v>20880</v>
      </c>
    </row>
    <row r="775" spans="1:7" ht="18.75">
      <c r="A775" s="1561" t="s">
        <v>4651</v>
      </c>
      <c r="B775" s="1562" t="s">
        <v>3887</v>
      </c>
      <c r="C775" s="1562" t="s">
        <v>3888</v>
      </c>
      <c r="D775" s="1562" t="s">
        <v>3888</v>
      </c>
      <c r="E775" s="1559"/>
      <c r="F775" s="1559"/>
      <c r="G775" s="1559"/>
    </row>
    <row r="776" spans="1:7" ht="18.75">
      <c r="A776" s="1561" t="s">
        <v>4647</v>
      </c>
      <c r="B776" s="1562" t="s">
        <v>3887</v>
      </c>
      <c r="C776" s="1562" t="s">
        <v>3888</v>
      </c>
      <c r="D776" s="1562" t="s">
        <v>3888</v>
      </c>
      <c r="E776" s="1559"/>
      <c r="F776" s="1559"/>
      <c r="G776" s="1559"/>
    </row>
    <row r="777" spans="1:7" ht="18.75">
      <c r="A777" s="1561" t="s">
        <v>4652</v>
      </c>
      <c r="B777" s="1562" t="s">
        <v>3887</v>
      </c>
      <c r="C777" s="1562" t="s">
        <v>3888</v>
      </c>
      <c r="D777" s="1562" t="s">
        <v>3888</v>
      </c>
      <c r="E777" s="1559"/>
      <c r="F777" s="1559"/>
      <c r="G777" s="1559"/>
    </row>
    <row r="778" spans="1:7" ht="18.75">
      <c r="A778" s="1561" t="s">
        <v>4653</v>
      </c>
      <c r="B778" s="1562" t="s">
        <v>3887</v>
      </c>
      <c r="C778" s="1562" t="s">
        <v>3888</v>
      </c>
      <c r="D778" s="1562" t="s">
        <v>3888</v>
      </c>
      <c r="E778" s="1559"/>
      <c r="F778" s="1559"/>
      <c r="G778" s="1559"/>
    </row>
    <row r="779" spans="1:7" ht="18.75">
      <c r="A779" s="1561" t="s">
        <v>4648</v>
      </c>
      <c r="B779" s="1562" t="s">
        <v>3887</v>
      </c>
      <c r="C779" s="1562" t="s">
        <v>3888</v>
      </c>
      <c r="D779" s="1562" t="s">
        <v>3888</v>
      </c>
      <c r="E779" s="1559"/>
      <c r="F779" s="1559"/>
      <c r="G779" s="1559"/>
    </row>
    <row r="780" spans="1:7" ht="18.75">
      <c r="A780" s="1561" t="s">
        <v>4654</v>
      </c>
      <c r="B780" s="1562" t="s">
        <v>3887</v>
      </c>
      <c r="C780" s="1562" t="s">
        <v>3888</v>
      </c>
      <c r="D780" s="1562" t="s">
        <v>3888</v>
      </c>
      <c r="E780" s="1559"/>
      <c r="F780" s="1559"/>
      <c r="G780" s="1563">
        <v>20941</v>
      </c>
    </row>
    <row r="781" spans="1:7" ht="18.75">
      <c r="A781" s="1561" t="s">
        <v>4655</v>
      </c>
      <c r="B781" s="1562" t="s">
        <v>3887</v>
      </c>
      <c r="C781" s="1562" t="s">
        <v>3888</v>
      </c>
      <c r="D781" s="1562" t="s">
        <v>3888</v>
      </c>
      <c r="E781" s="1559"/>
      <c r="F781" s="1559"/>
      <c r="G781" s="1562" t="s">
        <v>2166</v>
      </c>
    </row>
    <row r="782" spans="1:7" ht="18.75">
      <c r="A782" s="1561" t="s">
        <v>4656</v>
      </c>
      <c r="B782" s="1562" t="s">
        <v>3887</v>
      </c>
      <c r="C782" s="1562" t="s">
        <v>3888</v>
      </c>
      <c r="D782" s="1562" t="s">
        <v>3888</v>
      </c>
      <c r="E782" s="1559"/>
      <c r="F782" s="1559"/>
      <c r="G782" s="1563">
        <v>21002</v>
      </c>
    </row>
    <row r="783" spans="1:7" ht="18">
      <c r="A783" s="1557" t="s">
        <v>3013</v>
      </c>
      <c r="B783" s="1558" t="s">
        <v>3887</v>
      </c>
      <c r="C783" s="1558" t="s">
        <v>3888</v>
      </c>
      <c r="D783" s="1558" t="s">
        <v>3888</v>
      </c>
      <c r="E783" s="1559"/>
      <c r="F783" s="1559"/>
      <c r="G783" s="1559"/>
    </row>
    <row r="784" spans="1:7" ht="18.75">
      <c r="A784" s="1561" t="s">
        <v>4657</v>
      </c>
      <c r="B784" s="1562" t="s">
        <v>3887</v>
      </c>
      <c r="C784" s="1562" t="s">
        <v>3888</v>
      </c>
      <c r="D784" s="1562" t="s">
        <v>3888</v>
      </c>
      <c r="E784" s="1559"/>
      <c r="F784" s="1559"/>
      <c r="G784" s="1563">
        <v>20637</v>
      </c>
    </row>
    <row r="785" spans="1:7" ht="37.5">
      <c r="A785" s="1561" t="s">
        <v>4658</v>
      </c>
      <c r="B785" s="1562" t="s">
        <v>3887</v>
      </c>
      <c r="C785" s="1562" t="s">
        <v>3888</v>
      </c>
      <c r="D785" s="1562" t="s">
        <v>3888</v>
      </c>
      <c r="E785" s="1559"/>
      <c r="F785" s="1559"/>
      <c r="G785" s="1562" t="s">
        <v>2868</v>
      </c>
    </row>
    <row r="786" spans="1:7" ht="35.25">
      <c r="A786" s="1561" t="s">
        <v>4659</v>
      </c>
      <c r="B786" s="1562" t="s">
        <v>3887</v>
      </c>
      <c r="C786" s="1562" t="s">
        <v>3888</v>
      </c>
      <c r="D786" s="1562" t="s">
        <v>3888</v>
      </c>
      <c r="E786" s="1559"/>
      <c r="F786" s="1559"/>
      <c r="G786" s="1562" t="s">
        <v>2868</v>
      </c>
    </row>
    <row r="787" spans="1:7" ht="18">
      <c r="A787" s="1557" t="s">
        <v>3029</v>
      </c>
      <c r="B787" s="1558" t="s">
        <v>3887</v>
      </c>
      <c r="C787" s="1558" t="s">
        <v>3888</v>
      </c>
      <c r="D787" s="1558" t="s">
        <v>3888</v>
      </c>
      <c r="E787" s="1559"/>
      <c r="F787" s="1559"/>
      <c r="G787" s="1559"/>
    </row>
    <row r="788" spans="1:7" ht="37.5">
      <c r="A788" s="1561" t="s">
        <v>4660</v>
      </c>
      <c r="B788" s="1562" t="s">
        <v>3887</v>
      </c>
      <c r="C788" s="1562" t="s">
        <v>3888</v>
      </c>
      <c r="D788" s="1562" t="s">
        <v>3888</v>
      </c>
      <c r="E788" s="1559"/>
      <c r="F788" s="1559"/>
      <c r="G788" s="1563">
        <v>20760</v>
      </c>
    </row>
    <row r="789" spans="1:7" ht="35.25">
      <c r="A789" s="1561" t="s">
        <v>4661</v>
      </c>
      <c r="B789" s="1562" t="s">
        <v>3887</v>
      </c>
      <c r="C789" s="1562" t="s">
        <v>3888</v>
      </c>
      <c r="D789" s="1562" t="s">
        <v>3888</v>
      </c>
      <c r="E789" s="1559"/>
      <c r="F789" s="1559"/>
      <c r="G789" s="1562" t="s">
        <v>1616</v>
      </c>
    </row>
    <row r="790" spans="1:7" ht="18.75">
      <c r="A790" s="1561" t="s">
        <v>4662</v>
      </c>
      <c r="B790" s="1562" t="s">
        <v>3887</v>
      </c>
      <c r="C790" s="1562" t="s">
        <v>3888</v>
      </c>
      <c r="D790" s="1562" t="s">
        <v>3888</v>
      </c>
      <c r="E790" s="1559"/>
      <c r="F790" s="1559"/>
      <c r="G790" s="1559"/>
    </row>
    <row r="791" spans="1:7" ht="18.75">
      <c r="A791" s="1561" t="s">
        <v>4663</v>
      </c>
      <c r="B791" s="1562" t="s">
        <v>3887</v>
      </c>
      <c r="C791" s="1562" t="s">
        <v>3888</v>
      </c>
      <c r="D791" s="1562" t="s">
        <v>3888</v>
      </c>
      <c r="E791" s="1559"/>
      <c r="F791" s="1559"/>
      <c r="G791" s="1559"/>
    </row>
    <row r="792" spans="1:7" ht="18">
      <c r="A792" s="1557" t="s">
        <v>3045</v>
      </c>
      <c r="B792" s="1558" t="s">
        <v>3887</v>
      </c>
      <c r="C792" s="1558" t="s">
        <v>3888</v>
      </c>
      <c r="D792" s="1558" t="s">
        <v>3888</v>
      </c>
      <c r="E792" s="1559"/>
      <c r="F792" s="1559"/>
      <c r="G792" s="1559"/>
    </row>
    <row r="793" spans="1:7" ht="18">
      <c r="A793" s="1560" t="s">
        <v>4664</v>
      </c>
      <c r="B793" s="1558" t="s">
        <v>3887</v>
      </c>
      <c r="C793" s="1558" t="s">
        <v>3888</v>
      </c>
      <c r="D793" s="1558" t="s">
        <v>3888</v>
      </c>
      <c r="E793" s="1559"/>
      <c r="F793" s="1559"/>
      <c r="G793" s="1559"/>
    </row>
    <row r="794" spans="1:7" ht="37.5">
      <c r="A794" s="1561" t="s">
        <v>4665</v>
      </c>
      <c r="B794" s="1562" t="s">
        <v>3887</v>
      </c>
      <c r="C794" s="1562" t="s">
        <v>3888</v>
      </c>
      <c r="D794" s="1562" t="s">
        <v>3888</v>
      </c>
      <c r="E794" s="1559"/>
      <c r="F794" s="1559"/>
      <c r="G794" s="1562" t="s">
        <v>2868</v>
      </c>
    </row>
    <row r="795" spans="1:7" ht="18.75">
      <c r="A795" s="1561" t="s">
        <v>4666</v>
      </c>
      <c r="B795" s="1562" t="s">
        <v>3887</v>
      </c>
      <c r="C795" s="1562" t="s">
        <v>3888</v>
      </c>
      <c r="D795" s="1562" t="s">
        <v>3888</v>
      </c>
      <c r="E795" s="1559"/>
      <c r="F795" s="1559"/>
      <c r="G795" s="1559"/>
    </row>
    <row r="796" spans="1:7" ht="35.25">
      <c r="A796" s="1561" t="s">
        <v>4667</v>
      </c>
      <c r="B796" s="1562" t="s">
        <v>3887</v>
      </c>
      <c r="C796" s="1562" t="s">
        <v>3888</v>
      </c>
      <c r="D796" s="1562" t="s">
        <v>3888</v>
      </c>
      <c r="E796" s="1559"/>
      <c r="F796" s="1559"/>
      <c r="G796" s="1562" t="s">
        <v>787</v>
      </c>
    </row>
    <row r="797" spans="1:7" ht="35.25">
      <c r="A797" s="1561" t="s">
        <v>4668</v>
      </c>
      <c r="B797" s="1562" t="s">
        <v>3887</v>
      </c>
      <c r="C797" s="1562" t="s">
        <v>3888</v>
      </c>
      <c r="D797" s="1562" t="s">
        <v>3888</v>
      </c>
      <c r="E797" s="1559"/>
      <c r="F797" s="1559"/>
      <c r="G797" s="1562" t="s">
        <v>2868</v>
      </c>
    </row>
    <row r="798" spans="1:7" ht="35.25">
      <c r="A798" s="1561" t="s">
        <v>4669</v>
      </c>
      <c r="B798" s="1562" t="s">
        <v>3887</v>
      </c>
      <c r="C798" s="1562" t="s">
        <v>3888</v>
      </c>
      <c r="D798" s="1562" t="s">
        <v>3888</v>
      </c>
      <c r="E798" s="1559"/>
      <c r="F798" s="1559"/>
      <c r="G798" s="1562" t="s">
        <v>2868</v>
      </c>
    </row>
    <row r="799" spans="1:7" ht="37.5">
      <c r="A799" s="1561" t="s">
        <v>4670</v>
      </c>
      <c r="B799" s="1562" t="s">
        <v>3887</v>
      </c>
      <c r="C799" s="1562" t="s">
        <v>3888</v>
      </c>
      <c r="D799" s="1562" t="s">
        <v>3888</v>
      </c>
      <c r="E799" s="1559"/>
      <c r="F799" s="1559"/>
      <c r="G799" s="1562" t="s">
        <v>2868</v>
      </c>
    </row>
    <row r="800" spans="1:7" ht="18">
      <c r="A800" s="1560" t="s">
        <v>4671</v>
      </c>
      <c r="B800" s="1558" t="s">
        <v>3887</v>
      </c>
      <c r="C800" s="1558" t="s">
        <v>3888</v>
      </c>
      <c r="D800" s="1558" t="s">
        <v>3888</v>
      </c>
      <c r="E800" s="1559"/>
      <c r="F800" s="1559"/>
      <c r="G800" s="1559"/>
    </row>
    <row r="801" spans="1:7" ht="35.25">
      <c r="A801" s="1561" t="s">
        <v>4672</v>
      </c>
      <c r="B801" s="1562" t="s">
        <v>3887</v>
      </c>
      <c r="C801" s="1562" t="s">
        <v>3888</v>
      </c>
      <c r="D801" s="1562" t="s">
        <v>3888</v>
      </c>
      <c r="E801" s="1559"/>
      <c r="F801" s="1559"/>
      <c r="G801" s="1562" t="s">
        <v>2868</v>
      </c>
    </row>
    <row r="802" spans="1:7" ht="18.75">
      <c r="A802" s="1561" t="s">
        <v>4673</v>
      </c>
      <c r="B802" s="1562" t="s">
        <v>3887</v>
      </c>
      <c r="C802" s="1562" t="s">
        <v>3888</v>
      </c>
      <c r="D802" s="1562" t="s">
        <v>3888</v>
      </c>
      <c r="E802" s="1559"/>
      <c r="F802" s="1559"/>
      <c r="G802" s="1559"/>
    </row>
    <row r="803" spans="1:7" ht="35.25">
      <c r="A803" s="1561" t="s">
        <v>4674</v>
      </c>
      <c r="B803" s="1562" t="s">
        <v>3887</v>
      </c>
      <c r="C803" s="1562" t="s">
        <v>3888</v>
      </c>
      <c r="D803" s="1562" t="s">
        <v>3888</v>
      </c>
      <c r="E803" s="1559"/>
      <c r="F803" s="1559"/>
      <c r="G803" s="1562" t="s">
        <v>2868</v>
      </c>
    </row>
    <row r="804" spans="1:7" ht="18.75">
      <c r="A804" s="1561" t="s">
        <v>4675</v>
      </c>
      <c r="B804" s="1562" t="s">
        <v>3887</v>
      </c>
      <c r="C804" s="1562" t="s">
        <v>3888</v>
      </c>
      <c r="D804" s="1562" t="s">
        <v>3888</v>
      </c>
      <c r="E804" s="1559"/>
      <c r="F804" s="1559"/>
      <c r="G804" s="1559"/>
    </row>
    <row r="805" spans="1:7" ht="18.75">
      <c r="A805" s="1561" t="s">
        <v>4676</v>
      </c>
      <c r="B805" s="1562" t="s">
        <v>3887</v>
      </c>
      <c r="C805" s="1562" t="s">
        <v>3888</v>
      </c>
      <c r="D805" s="1562" t="s">
        <v>3888</v>
      </c>
      <c r="E805" s="1559"/>
      <c r="F805" s="1559"/>
      <c r="G805" s="1559"/>
    </row>
    <row r="806" spans="1:7" ht="18.75">
      <c r="A806" s="1561" t="s">
        <v>4677</v>
      </c>
      <c r="B806" s="1562" t="s">
        <v>3887</v>
      </c>
      <c r="C806" s="1562" t="s">
        <v>3888</v>
      </c>
      <c r="D806" s="1562" t="s">
        <v>3888</v>
      </c>
      <c r="E806" s="1559"/>
      <c r="F806" s="1559"/>
      <c r="G806" s="1559"/>
    </row>
    <row r="807" spans="1:7" ht="18">
      <c r="A807" s="1560" t="s">
        <v>4678</v>
      </c>
      <c r="B807" s="1558" t="s">
        <v>3887</v>
      </c>
      <c r="C807" s="1558" t="s">
        <v>3888</v>
      </c>
      <c r="D807" s="1558" t="s">
        <v>3888</v>
      </c>
      <c r="E807" s="1559"/>
      <c r="F807" s="1559"/>
      <c r="G807" s="1559"/>
    </row>
    <row r="808" spans="1:7" ht="35.25">
      <c r="A808" s="1561" t="s">
        <v>4679</v>
      </c>
      <c r="B808" s="1562" t="s">
        <v>3887</v>
      </c>
      <c r="C808" s="1562" t="s">
        <v>3888</v>
      </c>
      <c r="D808" s="1562" t="s">
        <v>3888</v>
      </c>
      <c r="E808" s="1559"/>
      <c r="F808" s="1559"/>
      <c r="G808" s="1562" t="s">
        <v>2868</v>
      </c>
    </row>
    <row r="809" spans="1:7" ht="18.75">
      <c r="A809" s="1561" t="s">
        <v>4680</v>
      </c>
      <c r="B809" s="1562" t="s">
        <v>3887</v>
      </c>
      <c r="C809" s="1562" t="s">
        <v>3888</v>
      </c>
      <c r="D809" s="1562" t="s">
        <v>3888</v>
      </c>
      <c r="E809" s="1559"/>
      <c r="F809" s="1559"/>
      <c r="G809" s="1563">
        <v>20790</v>
      </c>
    </row>
    <row r="810" spans="1:7" ht="18.75">
      <c r="A810" s="1561" t="s">
        <v>4681</v>
      </c>
      <c r="B810" s="1562" t="s">
        <v>3887</v>
      </c>
      <c r="C810" s="1562" t="s">
        <v>3888</v>
      </c>
      <c r="D810" s="1562" t="s">
        <v>3888</v>
      </c>
      <c r="E810" s="1559"/>
      <c r="F810" s="1559"/>
      <c r="G810" s="1563">
        <v>20760</v>
      </c>
    </row>
    <row r="811" spans="1:7" ht="18.75">
      <c r="A811" s="1561" t="s">
        <v>4682</v>
      </c>
      <c r="B811" s="1562" t="s">
        <v>3887</v>
      </c>
      <c r="C811" s="1562" t="s">
        <v>3888</v>
      </c>
      <c r="D811" s="1562" t="s">
        <v>3888</v>
      </c>
      <c r="E811" s="1559"/>
      <c r="F811" s="1559"/>
      <c r="G811" s="1563">
        <v>20790</v>
      </c>
    </row>
    <row r="812" spans="1:7" ht="35.25">
      <c r="A812" s="1561" t="s">
        <v>4683</v>
      </c>
      <c r="B812" s="1562" t="s">
        <v>3887</v>
      </c>
      <c r="C812" s="1562" t="s">
        <v>3888</v>
      </c>
      <c r="D812" s="1562" t="s">
        <v>3888</v>
      </c>
      <c r="E812" s="1559"/>
      <c r="F812" s="1559"/>
      <c r="G812" s="1562" t="s">
        <v>2868</v>
      </c>
    </row>
    <row r="813" spans="1:7" ht="35.25">
      <c r="A813" s="1561" t="s">
        <v>4684</v>
      </c>
      <c r="B813" s="1562" t="s">
        <v>3887</v>
      </c>
      <c r="C813" s="1562" t="s">
        <v>3888</v>
      </c>
      <c r="D813" s="1562" t="s">
        <v>3888</v>
      </c>
      <c r="E813" s="1559"/>
      <c r="F813" s="1559"/>
      <c r="G813" s="1562" t="s">
        <v>2868</v>
      </c>
    </row>
    <row r="814" spans="1:7" ht="35.25">
      <c r="A814" s="1561" t="s">
        <v>4685</v>
      </c>
      <c r="B814" s="1562" t="s">
        <v>3887</v>
      </c>
      <c r="C814" s="1562" t="s">
        <v>3888</v>
      </c>
      <c r="D814" s="1562" t="s">
        <v>3888</v>
      </c>
      <c r="E814" s="1559"/>
      <c r="F814" s="1559"/>
      <c r="G814" s="1562" t="s">
        <v>2868</v>
      </c>
    </row>
    <row r="815" spans="1:7" ht="18">
      <c r="A815" s="1560" t="s">
        <v>4686</v>
      </c>
      <c r="B815" s="1558" t="s">
        <v>3887</v>
      </c>
      <c r="C815" s="1558" t="s">
        <v>3888</v>
      </c>
      <c r="D815" s="1558" t="s">
        <v>3888</v>
      </c>
      <c r="E815" s="1559"/>
      <c r="F815" s="1559"/>
      <c r="G815" s="1559"/>
    </row>
    <row r="816" spans="1:7" ht="35.25">
      <c r="A816" s="1561" t="s">
        <v>4687</v>
      </c>
      <c r="B816" s="1562" t="s">
        <v>3887</v>
      </c>
      <c r="C816" s="1562" t="s">
        <v>3888</v>
      </c>
      <c r="D816" s="1562" t="s">
        <v>3888</v>
      </c>
      <c r="E816" s="1559"/>
      <c r="F816" s="1559"/>
      <c r="G816" s="1562" t="s">
        <v>2868</v>
      </c>
    </row>
    <row r="817" spans="1:7" ht="18.75">
      <c r="A817" s="1561" t="s">
        <v>4688</v>
      </c>
      <c r="B817" s="1562" t="s">
        <v>3887</v>
      </c>
      <c r="C817" s="1562" t="s">
        <v>3888</v>
      </c>
      <c r="D817" s="1562" t="s">
        <v>3888</v>
      </c>
      <c r="E817" s="1559"/>
      <c r="F817" s="1559"/>
      <c r="G817" s="1563">
        <v>20790</v>
      </c>
    </row>
    <row r="818" spans="1:7" ht="35.25">
      <c r="A818" s="1561" t="s">
        <v>4689</v>
      </c>
      <c r="B818" s="1562" t="s">
        <v>3887</v>
      </c>
      <c r="C818" s="1562" t="s">
        <v>3888</v>
      </c>
      <c r="D818" s="1562" t="s">
        <v>3888</v>
      </c>
      <c r="E818" s="1559"/>
      <c r="F818" s="1559"/>
      <c r="G818" s="1562" t="s">
        <v>2868</v>
      </c>
    </row>
    <row r="819" spans="1:7" ht="18.75">
      <c r="A819" s="1561" t="s">
        <v>4690</v>
      </c>
      <c r="B819" s="1562" t="s">
        <v>3887</v>
      </c>
      <c r="C819" s="1562" t="s">
        <v>3888</v>
      </c>
      <c r="D819" s="1562" t="s">
        <v>3888</v>
      </c>
      <c r="E819" s="1559"/>
      <c r="F819" s="1559"/>
      <c r="G819" s="1563">
        <v>17168</v>
      </c>
    </row>
    <row r="820" spans="1:7" ht="35.25">
      <c r="A820" s="1561" t="s">
        <v>4691</v>
      </c>
      <c r="B820" s="1562" t="s">
        <v>3887</v>
      </c>
      <c r="C820" s="1562" t="s">
        <v>3888</v>
      </c>
      <c r="D820" s="1562" t="s">
        <v>3888</v>
      </c>
      <c r="E820" s="1559"/>
      <c r="F820" s="1559"/>
      <c r="G820" s="1562" t="s">
        <v>2868</v>
      </c>
    </row>
    <row r="821" spans="1:7" ht="35.25">
      <c r="A821" s="1561" t="s">
        <v>4692</v>
      </c>
      <c r="B821" s="1562" t="s">
        <v>3887</v>
      </c>
      <c r="C821" s="1562" t="s">
        <v>3888</v>
      </c>
      <c r="D821" s="1562" t="s">
        <v>3888</v>
      </c>
      <c r="E821" s="1559"/>
      <c r="F821" s="1559"/>
      <c r="G821" s="1562" t="s">
        <v>2868</v>
      </c>
    </row>
    <row r="822" spans="1:7" ht="18">
      <c r="A822" s="1560" t="s">
        <v>4693</v>
      </c>
      <c r="B822" s="1558" t="s">
        <v>3887</v>
      </c>
      <c r="C822" s="1558" t="s">
        <v>3888</v>
      </c>
      <c r="D822" s="1558" t="s">
        <v>3888</v>
      </c>
      <c r="E822" s="1559"/>
      <c r="F822" s="1559"/>
      <c r="G822" s="1559"/>
    </row>
    <row r="823" spans="1:7" ht="35.25">
      <c r="A823" s="1561" t="s">
        <v>4694</v>
      </c>
      <c r="B823" s="1562" t="s">
        <v>3887</v>
      </c>
      <c r="C823" s="1562" t="s">
        <v>3888</v>
      </c>
      <c r="D823" s="1562" t="s">
        <v>3888</v>
      </c>
      <c r="E823" s="1559"/>
      <c r="F823" s="1559"/>
      <c r="G823" s="1562" t="s">
        <v>2868</v>
      </c>
    </row>
    <row r="824" spans="1:7" ht="18">
      <c r="A824" s="1560" t="s">
        <v>4695</v>
      </c>
      <c r="B824" s="1558" t="s">
        <v>3887</v>
      </c>
      <c r="C824" s="1558" t="s">
        <v>3888</v>
      </c>
      <c r="D824" s="1558" t="s">
        <v>3888</v>
      </c>
      <c r="E824" s="1559"/>
      <c r="F824" s="1559"/>
      <c r="G824" s="1559"/>
    </row>
    <row r="825" spans="1:7" ht="18.75">
      <c r="A825" s="1561" t="s">
        <v>4696</v>
      </c>
      <c r="B825" s="1562" t="s">
        <v>3887</v>
      </c>
      <c r="C825" s="1562" t="s">
        <v>3888</v>
      </c>
      <c r="D825" s="1562" t="s">
        <v>3888</v>
      </c>
      <c r="E825" s="1559"/>
      <c r="F825" s="1559"/>
      <c r="G825" s="1559"/>
    </row>
    <row r="826" spans="1:7" ht="18.75">
      <c r="A826" s="1561" t="s">
        <v>4697</v>
      </c>
      <c r="B826" s="1562" t="s">
        <v>3887</v>
      </c>
      <c r="C826" s="1562" t="s">
        <v>3888</v>
      </c>
      <c r="D826" s="1562" t="s">
        <v>3888</v>
      </c>
      <c r="E826" s="1559"/>
      <c r="F826" s="1559"/>
      <c r="G826" s="1559"/>
    </row>
    <row r="827" spans="1:7" ht="18.75">
      <c r="A827" s="1561" t="s">
        <v>4698</v>
      </c>
      <c r="B827" s="1562" t="s">
        <v>3887</v>
      </c>
      <c r="C827" s="1562" t="s">
        <v>3888</v>
      </c>
      <c r="D827" s="1562" t="s">
        <v>3888</v>
      </c>
      <c r="E827" s="1559"/>
      <c r="F827" s="1559"/>
      <c r="G827" s="1559"/>
    </row>
    <row r="828" spans="1:7" ht="35.25">
      <c r="A828" s="1561" t="s">
        <v>4699</v>
      </c>
      <c r="B828" s="1562" t="s">
        <v>3887</v>
      </c>
      <c r="C828" s="1562" t="s">
        <v>3888</v>
      </c>
      <c r="D828" s="1562" t="s">
        <v>3888</v>
      </c>
      <c r="E828" s="1559"/>
      <c r="F828" s="1559"/>
      <c r="G828" s="1562" t="s">
        <v>2868</v>
      </c>
    </row>
    <row r="829" spans="1:7" ht="18.75">
      <c r="A829" s="1561" t="s">
        <v>4700</v>
      </c>
      <c r="B829" s="1562" t="s">
        <v>3887</v>
      </c>
      <c r="C829" s="1562" t="s">
        <v>3888</v>
      </c>
      <c r="D829" s="1562" t="s">
        <v>3888</v>
      </c>
      <c r="E829" s="1559"/>
      <c r="F829" s="1559"/>
      <c r="G829" s="1563">
        <v>20760</v>
      </c>
    </row>
    <row r="830" spans="1:7" ht="17.25">
      <c r="A830" s="1559"/>
      <c r="B830" s="1559"/>
      <c r="C830" s="1559"/>
      <c r="D830" s="1559"/>
      <c r="E830" s="1559"/>
      <c r="F830" s="1559"/>
      <c r="G830" s="1559"/>
    </row>
    <row r="831" spans="1:7" ht="18">
      <c r="A831" s="1557" t="s">
        <v>4701</v>
      </c>
      <c r="B831" s="1558" t="s">
        <v>3887</v>
      </c>
      <c r="C831" s="1558" t="s">
        <v>3888</v>
      </c>
      <c r="D831" s="1558" t="s">
        <v>3888</v>
      </c>
      <c r="E831" s="1559"/>
      <c r="F831" s="1559"/>
      <c r="G831" s="1559"/>
    </row>
    <row r="832" spans="1:7" ht="18">
      <c r="A832" s="1560" t="s">
        <v>4702</v>
      </c>
      <c r="B832" s="1558" t="s">
        <v>3887</v>
      </c>
      <c r="C832" s="1558" t="s">
        <v>3888</v>
      </c>
      <c r="D832" s="1558" t="s">
        <v>3888</v>
      </c>
      <c r="E832" s="1559"/>
      <c r="F832" s="1559"/>
      <c r="G832" s="1564">
        <v>20821</v>
      </c>
    </row>
    <row r="833" spans="1:7" ht="18.75">
      <c r="A833" s="1561" t="s">
        <v>4703</v>
      </c>
      <c r="B833" s="1562" t="s">
        <v>3887</v>
      </c>
      <c r="C833" s="1562" t="s">
        <v>3888</v>
      </c>
      <c r="D833" s="1562" t="s">
        <v>3888</v>
      </c>
      <c r="E833" s="1559"/>
      <c r="F833" s="1559"/>
      <c r="G833" s="1559"/>
    </row>
    <row r="834" spans="1:7" ht="18.75">
      <c r="A834" s="1561" t="s">
        <v>4704</v>
      </c>
      <c r="B834" s="1562" t="s">
        <v>3887</v>
      </c>
      <c r="C834" s="1562" t="s">
        <v>3888</v>
      </c>
      <c r="D834" s="1562" t="s">
        <v>3888</v>
      </c>
      <c r="E834" s="1559"/>
      <c r="F834" s="1559"/>
      <c r="G834" s="1559"/>
    </row>
    <row r="835" spans="1:7" ht="18.75">
      <c r="A835" s="1561" t="s">
        <v>4705</v>
      </c>
      <c r="B835" s="1562" t="s">
        <v>3887</v>
      </c>
      <c r="C835" s="1562" t="s">
        <v>3888</v>
      </c>
      <c r="D835" s="1562" t="s">
        <v>3888</v>
      </c>
      <c r="E835" s="1559"/>
      <c r="F835" s="1559"/>
      <c r="G835" s="1559"/>
    </row>
    <row r="836" spans="1:7" ht="18.75">
      <c r="A836" s="1561" t="s">
        <v>4706</v>
      </c>
      <c r="B836" s="1562" t="s">
        <v>3887</v>
      </c>
      <c r="C836" s="1562" t="s">
        <v>3888</v>
      </c>
      <c r="D836" s="1562" t="s">
        <v>3888</v>
      </c>
      <c r="E836" s="1559"/>
      <c r="F836" s="1559"/>
      <c r="G836" s="1563">
        <v>20760</v>
      </c>
    </row>
    <row r="837" spans="1:7" ht="18.75">
      <c r="A837" s="1561" t="s">
        <v>4707</v>
      </c>
      <c r="B837" s="1562" t="s">
        <v>3887</v>
      </c>
      <c r="C837" s="1562" t="s">
        <v>3888</v>
      </c>
      <c r="D837" s="1562" t="s">
        <v>3888</v>
      </c>
      <c r="E837" s="1559"/>
      <c r="F837" s="1559"/>
      <c r="G837" s="1563">
        <v>20760</v>
      </c>
    </row>
    <row r="838" spans="1:7" ht="33.75">
      <c r="A838" s="1560" t="s">
        <v>4708</v>
      </c>
      <c r="B838" s="1558" t="s">
        <v>3887</v>
      </c>
      <c r="C838" s="1558" t="s">
        <v>3888</v>
      </c>
      <c r="D838" s="1558" t="s">
        <v>3888</v>
      </c>
      <c r="E838" s="1559"/>
      <c r="F838" s="1559"/>
      <c r="G838" s="1558" t="s">
        <v>3134</v>
      </c>
    </row>
    <row r="839" spans="1:7" ht="18.75">
      <c r="A839" s="1561" t="s">
        <v>4709</v>
      </c>
      <c r="B839" s="1562" t="s">
        <v>3887</v>
      </c>
      <c r="C839" s="1562" t="s">
        <v>3888</v>
      </c>
      <c r="D839" s="1562" t="s">
        <v>3888</v>
      </c>
      <c r="E839" s="1559"/>
      <c r="F839" s="1559"/>
      <c r="G839" s="1559"/>
    </row>
    <row r="840" spans="1:7" ht="18.75">
      <c r="A840" s="1561" t="s">
        <v>4710</v>
      </c>
      <c r="B840" s="1562" t="s">
        <v>3887</v>
      </c>
      <c r="C840" s="1562" t="s">
        <v>3888</v>
      </c>
      <c r="D840" s="1562" t="s">
        <v>3888</v>
      </c>
      <c r="E840" s="1559"/>
      <c r="F840" s="1559"/>
      <c r="G840" s="1559"/>
    </row>
    <row r="841" spans="1:7" ht="18.75">
      <c r="A841" s="1561" t="s">
        <v>4711</v>
      </c>
      <c r="B841" s="1562" t="s">
        <v>3887</v>
      </c>
      <c r="C841" s="1562" t="s">
        <v>3888</v>
      </c>
      <c r="D841" s="1562" t="s">
        <v>3888</v>
      </c>
      <c r="E841" s="1559"/>
      <c r="F841" s="1559"/>
      <c r="G841" s="1559"/>
    </row>
    <row r="842" spans="1:7" ht="18.75">
      <c r="A842" s="1561" t="s">
        <v>4712</v>
      </c>
      <c r="B842" s="1562" t="s">
        <v>3887</v>
      </c>
      <c r="C842" s="1562" t="s">
        <v>3888</v>
      </c>
      <c r="D842" s="1562" t="s">
        <v>3888</v>
      </c>
      <c r="E842" s="1559"/>
      <c r="F842" s="1559"/>
      <c r="G842" s="1559"/>
    </row>
    <row r="843" spans="1:7" ht="18.75">
      <c r="A843" s="1561" t="s">
        <v>4713</v>
      </c>
      <c r="B843" s="1562" t="s">
        <v>3887</v>
      </c>
      <c r="C843" s="1562" t="s">
        <v>3888</v>
      </c>
      <c r="D843" s="1562" t="s">
        <v>3888</v>
      </c>
      <c r="E843" s="1559"/>
      <c r="F843" s="1559"/>
      <c r="G843" s="1559"/>
    </row>
    <row r="844" spans="1:7" ht="18.75">
      <c r="A844" s="1561" t="s">
        <v>4714</v>
      </c>
      <c r="B844" s="1562" t="s">
        <v>3887</v>
      </c>
      <c r="C844" s="1562" t="s">
        <v>3888</v>
      </c>
      <c r="D844" s="1562" t="s">
        <v>3888</v>
      </c>
      <c r="E844" s="1559"/>
      <c r="F844" s="1559"/>
      <c r="G844" s="1559"/>
    </row>
    <row r="845" spans="1:7" ht="18.75">
      <c r="A845" s="1561" t="s">
        <v>4715</v>
      </c>
      <c r="B845" s="1562" t="s">
        <v>3887</v>
      </c>
      <c r="C845" s="1562" t="s">
        <v>3888</v>
      </c>
      <c r="D845" s="1562" t="s">
        <v>3888</v>
      </c>
      <c r="E845" s="1559"/>
      <c r="F845" s="1559"/>
      <c r="G845" s="1559"/>
    </row>
    <row r="846" spans="1:7" ht="18">
      <c r="A846" s="1560" t="s">
        <v>4716</v>
      </c>
      <c r="B846" s="1558" t="s">
        <v>3887</v>
      </c>
      <c r="C846" s="1558" t="s">
        <v>3888</v>
      </c>
      <c r="D846" s="1558" t="s">
        <v>3888</v>
      </c>
      <c r="E846" s="1559"/>
      <c r="F846" s="1559"/>
      <c r="G846" s="1559"/>
    </row>
    <row r="847" spans="1:7" ht="18.75">
      <c r="A847" s="1561" t="s">
        <v>4717</v>
      </c>
      <c r="B847" s="1562" t="s">
        <v>3887</v>
      </c>
      <c r="C847" s="1562" t="s">
        <v>3888</v>
      </c>
      <c r="D847" s="1562" t="s">
        <v>3888</v>
      </c>
      <c r="E847" s="1559"/>
      <c r="F847" s="1559"/>
      <c r="G847" s="1559"/>
    </row>
    <row r="848" spans="1:7" ht="18.75">
      <c r="A848" s="1561" t="s">
        <v>4718</v>
      </c>
      <c r="B848" s="1562" t="s">
        <v>3887</v>
      </c>
      <c r="C848" s="1562" t="s">
        <v>3888</v>
      </c>
      <c r="D848" s="1562" t="s">
        <v>3888</v>
      </c>
      <c r="E848" s="1559"/>
      <c r="F848" s="1559"/>
      <c r="G848" s="1559"/>
    </row>
    <row r="849" spans="1:7" ht="18.75">
      <c r="A849" s="1561" t="s">
        <v>4719</v>
      </c>
      <c r="B849" s="1562" t="s">
        <v>3887</v>
      </c>
      <c r="C849" s="1562" t="s">
        <v>3888</v>
      </c>
      <c r="D849" s="1562" t="s">
        <v>3888</v>
      </c>
      <c r="E849" s="1559"/>
      <c r="F849" s="1559"/>
      <c r="G849" s="1559"/>
    </row>
    <row r="850" spans="1:7" ht="18.75">
      <c r="A850" s="1561" t="s">
        <v>4720</v>
      </c>
      <c r="B850" s="1562" t="s">
        <v>3887</v>
      </c>
      <c r="C850" s="1562" t="s">
        <v>3888</v>
      </c>
      <c r="D850" s="1562" t="s">
        <v>3888</v>
      </c>
      <c r="E850" s="1559"/>
      <c r="F850" s="1559"/>
      <c r="G850" s="1562" t="s">
        <v>3152</v>
      </c>
    </row>
    <row r="851" spans="1:7" ht="33.75">
      <c r="A851" s="1560" t="s">
        <v>4721</v>
      </c>
      <c r="B851" s="1558" t="s">
        <v>3887</v>
      </c>
      <c r="C851" s="1558" t="s">
        <v>3888</v>
      </c>
      <c r="D851" s="1558" t="s">
        <v>3888</v>
      </c>
      <c r="E851" s="1559"/>
      <c r="F851" s="1559"/>
      <c r="G851" s="1558" t="s">
        <v>3134</v>
      </c>
    </row>
    <row r="852" spans="1:7" ht="18.75">
      <c r="A852" s="1561" t="s">
        <v>4722</v>
      </c>
      <c r="B852" s="1562" t="s">
        <v>3887</v>
      </c>
      <c r="C852" s="1562" t="s">
        <v>3888</v>
      </c>
      <c r="D852" s="1562" t="s">
        <v>3888</v>
      </c>
      <c r="E852" s="1559"/>
      <c r="F852" s="1559"/>
      <c r="G852" s="1559"/>
    </row>
    <row r="853" spans="1:7" ht="18.75">
      <c r="A853" s="1561" t="s">
        <v>4723</v>
      </c>
      <c r="B853" s="1562" t="s">
        <v>3887</v>
      </c>
      <c r="C853" s="1562" t="s">
        <v>3888</v>
      </c>
      <c r="D853" s="1562" t="s">
        <v>3888</v>
      </c>
      <c r="E853" s="1559"/>
      <c r="F853" s="1559"/>
      <c r="G853" s="1559"/>
    </row>
    <row r="854" spans="1:7" ht="18.75">
      <c r="A854" s="1561" t="s">
        <v>4724</v>
      </c>
      <c r="B854" s="1562" t="s">
        <v>3887</v>
      </c>
      <c r="C854" s="1562" t="s">
        <v>3888</v>
      </c>
      <c r="D854" s="1562" t="s">
        <v>3888</v>
      </c>
      <c r="E854" s="1559"/>
      <c r="F854" s="1559"/>
      <c r="G854" s="1559"/>
    </row>
    <row r="855" spans="1:7" ht="18.75">
      <c r="A855" s="1561" t="s">
        <v>4725</v>
      </c>
      <c r="B855" s="1562" t="s">
        <v>3887</v>
      </c>
      <c r="C855" s="1562" t="s">
        <v>3888</v>
      </c>
      <c r="D855" s="1562" t="s">
        <v>3888</v>
      </c>
      <c r="E855" s="1559"/>
      <c r="F855" s="1559"/>
      <c r="G855" s="1559"/>
    </row>
    <row r="856" spans="1:7" ht="18.75">
      <c r="A856" s="1561" t="s">
        <v>4726</v>
      </c>
      <c r="B856" s="1562" t="s">
        <v>3887</v>
      </c>
      <c r="C856" s="1562" t="s">
        <v>3888</v>
      </c>
      <c r="D856" s="1562" t="s">
        <v>3888</v>
      </c>
      <c r="E856" s="1559"/>
      <c r="F856" s="1559"/>
      <c r="G856" s="1559"/>
    </row>
    <row r="857" spans="1:7" ht="18.75">
      <c r="A857" s="1561" t="s">
        <v>4727</v>
      </c>
      <c r="B857" s="1562" t="s">
        <v>3887</v>
      </c>
      <c r="C857" s="1562" t="s">
        <v>3888</v>
      </c>
      <c r="D857" s="1562" t="s">
        <v>3888</v>
      </c>
      <c r="E857" s="1559"/>
      <c r="F857" s="1559"/>
      <c r="G857" s="1559"/>
    </row>
    <row r="858" spans="1:7" ht="18.75">
      <c r="A858" s="1561" t="s">
        <v>4728</v>
      </c>
      <c r="B858" s="1562" t="s">
        <v>3887</v>
      </c>
      <c r="C858" s="1562" t="s">
        <v>3888</v>
      </c>
      <c r="D858" s="1562" t="s">
        <v>3888</v>
      </c>
      <c r="E858" s="1559"/>
      <c r="F858" s="1559"/>
      <c r="G858" s="1559"/>
    </row>
    <row r="859" spans="1:7" ht="18">
      <c r="A859" s="1560" t="s">
        <v>4729</v>
      </c>
      <c r="B859" s="1558" t="s">
        <v>3887</v>
      </c>
      <c r="C859" s="1558" t="s">
        <v>3888</v>
      </c>
      <c r="D859" s="1558" t="s">
        <v>3888</v>
      </c>
      <c r="E859" s="1559"/>
      <c r="F859" s="1559"/>
      <c r="G859" s="1559"/>
    </row>
    <row r="860" spans="1:7" ht="18.75">
      <c r="A860" s="1561" t="s">
        <v>4730</v>
      </c>
      <c r="B860" s="1562" t="s">
        <v>3887</v>
      </c>
      <c r="C860" s="1562" t="s">
        <v>3888</v>
      </c>
      <c r="D860" s="1562" t="s">
        <v>3888</v>
      </c>
      <c r="E860" s="1559"/>
      <c r="F860" s="1559"/>
      <c r="G860" s="1559"/>
    </row>
    <row r="861" spans="1:7" ht="18.75">
      <c r="A861" s="1561" t="s">
        <v>4731</v>
      </c>
      <c r="B861" s="1562" t="s">
        <v>3887</v>
      </c>
      <c r="C861" s="1562" t="s">
        <v>3888</v>
      </c>
      <c r="D861" s="1562" t="s">
        <v>3888</v>
      </c>
      <c r="E861" s="1559"/>
      <c r="F861" s="1559"/>
      <c r="G861" s="1559"/>
    </row>
    <row r="862" spans="1:7" ht="18.75">
      <c r="A862" s="1561" t="s">
        <v>4732</v>
      </c>
      <c r="B862" s="1562" t="s">
        <v>3887</v>
      </c>
      <c r="C862" s="1562" t="s">
        <v>3888</v>
      </c>
      <c r="D862" s="1562" t="s">
        <v>3888</v>
      </c>
      <c r="E862" s="1559"/>
      <c r="F862" s="1559"/>
      <c r="G862" s="1559"/>
    </row>
    <row r="863" spans="1:7" ht="18.75">
      <c r="A863" s="1561" t="s">
        <v>4733</v>
      </c>
      <c r="B863" s="1562" t="s">
        <v>3887</v>
      </c>
      <c r="C863" s="1562" t="s">
        <v>3888</v>
      </c>
      <c r="D863" s="1562" t="s">
        <v>3888</v>
      </c>
      <c r="E863" s="1559"/>
      <c r="F863" s="1559"/>
      <c r="G863" s="1559"/>
    </row>
    <row r="864" spans="1:7" ht="18.75">
      <c r="A864" s="1561" t="s">
        <v>4734</v>
      </c>
      <c r="B864" s="1562" t="s">
        <v>3887</v>
      </c>
      <c r="C864" s="1562" t="s">
        <v>3888</v>
      </c>
      <c r="D864" s="1562" t="s">
        <v>3888</v>
      </c>
      <c r="E864" s="1559"/>
      <c r="F864" s="1559"/>
      <c r="G864" s="1559"/>
    </row>
    <row r="865" spans="1:7" ht="18">
      <c r="A865" s="1557" t="s">
        <v>4735</v>
      </c>
      <c r="B865" s="1558" t="s">
        <v>3887</v>
      </c>
      <c r="C865" s="1558" t="s">
        <v>3888</v>
      </c>
      <c r="D865" s="1558" t="s">
        <v>3888</v>
      </c>
      <c r="E865" s="1559"/>
      <c r="F865" s="1559"/>
      <c r="G865" s="1559"/>
    </row>
    <row r="866" spans="1:7" ht="35.25">
      <c r="A866" s="1561" t="s">
        <v>4736</v>
      </c>
      <c r="B866" s="1562" t="s">
        <v>3887</v>
      </c>
      <c r="C866" s="1562" t="s">
        <v>3888</v>
      </c>
      <c r="D866" s="1562" t="s">
        <v>3888</v>
      </c>
      <c r="E866" s="1559"/>
      <c r="F866" s="1559"/>
      <c r="G866" s="1562" t="s">
        <v>2868</v>
      </c>
    </row>
    <row r="867" spans="1:7" ht="18.75">
      <c r="A867" s="1561" t="s">
        <v>4737</v>
      </c>
      <c r="B867" s="1562" t="s">
        <v>3887</v>
      </c>
      <c r="C867" s="1562" t="s">
        <v>3888</v>
      </c>
      <c r="D867" s="1562" t="s">
        <v>3888</v>
      </c>
      <c r="E867" s="1559"/>
      <c r="F867" s="1559"/>
      <c r="G867" s="1559"/>
    </row>
    <row r="868" spans="1:7" ht="18.75">
      <c r="A868" s="1561" t="s">
        <v>4738</v>
      </c>
      <c r="B868" s="1562" t="s">
        <v>3887</v>
      </c>
      <c r="C868" s="1562" t="s">
        <v>3888</v>
      </c>
      <c r="D868" s="1562" t="s">
        <v>3888</v>
      </c>
      <c r="E868" s="1559"/>
      <c r="F868" s="1559"/>
      <c r="G868" s="1559"/>
    </row>
    <row r="869" spans="1:7" ht="37.5">
      <c r="A869" s="1561" t="s">
        <v>4739</v>
      </c>
      <c r="B869" s="1562" t="s">
        <v>3887</v>
      </c>
      <c r="C869" s="1562" t="s">
        <v>3888</v>
      </c>
      <c r="D869" s="1562" t="s">
        <v>3888</v>
      </c>
      <c r="E869" s="1559"/>
      <c r="F869" s="1559"/>
      <c r="G869" s="1563">
        <v>20729</v>
      </c>
    </row>
    <row r="870" spans="1:7" ht="35.25">
      <c r="A870" s="1561" t="s">
        <v>4740</v>
      </c>
      <c r="B870" s="1562" t="s">
        <v>3887</v>
      </c>
      <c r="C870" s="1562" t="s">
        <v>3888</v>
      </c>
      <c r="D870" s="1562" t="s">
        <v>3888</v>
      </c>
      <c r="E870" s="1559"/>
      <c r="F870" s="1559"/>
      <c r="G870" s="1562" t="s">
        <v>2868</v>
      </c>
    </row>
    <row r="871" spans="1:7" ht="37.5">
      <c r="A871" s="1561" t="s">
        <v>4741</v>
      </c>
      <c r="B871" s="1562" t="s">
        <v>3887</v>
      </c>
      <c r="C871" s="1562" t="s">
        <v>3888</v>
      </c>
      <c r="D871" s="1562" t="s">
        <v>3888</v>
      </c>
      <c r="E871" s="1559"/>
      <c r="F871" s="1559"/>
      <c r="G871" s="1562" t="s">
        <v>2868</v>
      </c>
    </row>
    <row r="872" spans="1:7" ht="35.25">
      <c r="A872" s="1561" t="s">
        <v>4742</v>
      </c>
      <c r="B872" s="1562" t="s">
        <v>3887</v>
      </c>
      <c r="C872" s="1562" t="s">
        <v>3888</v>
      </c>
      <c r="D872" s="1562" t="s">
        <v>3888</v>
      </c>
      <c r="E872" s="1559"/>
      <c r="F872" s="1559"/>
      <c r="G872" s="1562" t="s">
        <v>2868</v>
      </c>
    </row>
    <row r="873" spans="1:7" ht="18">
      <c r="A873" s="1557" t="s">
        <v>4743</v>
      </c>
      <c r="B873" s="1558" t="s">
        <v>3887</v>
      </c>
      <c r="C873" s="1558" t="s">
        <v>3888</v>
      </c>
      <c r="D873" s="1558" t="s">
        <v>3888</v>
      </c>
      <c r="E873" s="1559"/>
      <c r="F873" s="1559"/>
      <c r="G873" s="1559"/>
    </row>
    <row r="874" spans="1:7" ht="18.75">
      <c r="A874" s="1561" t="s">
        <v>4744</v>
      </c>
      <c r="B874" s="1562" t="s">
        <v>3887</v>
      </c>
      <c r="C874" s="1562" t="s">
        <v>3888</v>
      </c>
      <c r="D874" s="1562" t="s">
        <v>3888</v>
      </c>
      <c r="E874" s="1559"/>
      <c r="F874" s="1559"/>
      <c r="G874" s="1563">
        <v>20760</v>
      </c>
    </row>
    <row r="875" spans="1:7" ht="37.5">
      <c r="A875" s="1561" t="s">
        <v>4745</v>
      </c>
      <c r="B875" s="1562" t="s">
        <v>3887</v>
      </c>
      <c r="C875" s="1562" t="s">
        <v>3888</v>
      </c>
      <c r="D875" s="1562" t="s">
        <v>3888</v>
      </c>
      <c r="E875" s="1559"/>
      <c r="F875" s="1559"/>
      <c r="G875" s="1562" t="s">
        <v>845</v>
      </c>
    </row>
    <row r="876" spans="1:7" ht="18">
      <c r="A876" s="1560" t="s">
        <v>4746</v>
      </c>
      <c r="B876" s="1558" t="s">
        <v>3887</v>
      </c>
      <c r="C876" s="1558" t="s">
        <v>3888</v>
      </c>
      <c r="D876" s="1558" t="s">
        <v>3888</v>
      </c>
      <c r="E876" s="1559"/>
      <c r="F876" s="1559"/>
      <c r="G876" s="1559"/>
    </row>
    <row r="877" spans="1:7" ht="18.75">
      <c r="A877" s="1561" t="s">
        <v>4747</v>
      </c>
      <c r="B877" s="1562" t="s">
        <v>3887</v>
      </c>
      <c r="C877" s="1562" t="s">
        <v>3888</v>
      </c>
      <c r="D877" s="1562" t="s">
        <v>3888</v>
      </c>
      <c r="E877" s="1559"/>
      <c r="F877" s="1559"/>
      <c r="G877" s="1559"/>
    </row>
    <row r="878" spans="1:7" ht="18.75">
      <c r="A878" s="1561" t="s">
        <v>4748</v>
      </c>
      <c r="B878" s="1562" t="s">
        <v>3887</v>
      </c>
      <c r="C878" s="1562" t="s">
        <v>3888</v>
      </c>
      <c r="D878" s="1562" t="s">
        <v>3888</v>
      </c>
      <c r="E878" s="1559"/>
      <c r="F878" s="1559"/>
      <c r="G878" s="1559"/>
    </row>
    <row r="879" spans="1:7" ht="18.75">
      <c r="A879" s="1561" t="s">
        <v>4749</v>
      </c>
      <c r="B879" s="1562" t="s">
        <v>3887</v>
      </c>
      <c r="C879" s="1562" t="s">
        <v>3888</v>
      </c>
      <c r="D879" s="1562" t="s">
        <v>3888</v>
      </c>
      <c r="E879" s="1559"/>
      <c r="F879" s="1559"/>
      <c r="G879" s="1559"/>
    </row>
    <row r="880" spans="1:7" ht="35.25">
      <c r="A880" s="1561" t="s">
        <v>4750</v>
      </c>
      <c r="B880" s="1562" t="s">
        <v>3887</v>
      </c>
      <c r="C880" s="1562" t="s">
        <v>3888</v>
      </c>
      <c r="D880" s="1562" t="s">
        <v>3888</v>
      </c>
      <c r="E880" s="1559"/>
      <c r="F880" s="1559"/>
      <c r="G880" s="1562" t="s">
        <v>845</v>
      </c>
    </row>
    <row r="881" spans="1:7" ht="18.75">
      <c r="A881" s="1561" t="s">
        <v>4751</v>
      </c>
      <c r="B881" s="1562" t="s">
        <v>3887</v>
      </c>
      <c r="C881" s="1562" t="s">
        <v>3888</v>
      </c>
      <c r="D881" s="1562" t="s">
        <v>3888</v>
      </c>
      <c r="E881" s="1559"/>
      <c r="F881" s="1559"/>
      <c r="G881" s="1563">
        <v>20760</v>
      </c>
    </row>
    <row r="882" spans="1:7" ht="35.25">
      <c r="A882" s="1561" t="s">
        <v>4752</v>
      </c>
      <c r="B882" s="1562" t="s">
        <v>3887</v>
      </c>
      <c r="C882" s="1562" t="s">
        <v>3888</v>
      </c>
      <c r="D882" s="1562" t="s">
        <v>3888</v>
      </c>
      <c r="E882" s="1559"/>
      <c r="F882" s="1559"/>
      <c r="G882" s="1562" t="s">
        <v>845</v>
      </c>
    </row>
    <row r="883" spans="1:7" ht="35.25">
      <c r="A883" s="1561" t="s">
        <v>4753</v>
      </c>
      <c r="B883" s="1562" t="s">
        <v>3887</v>
      </c>
      <c r="C883" s="1562" t="s">
        <v>3888</v>
      </c>
      <c r="D883" s="1562" t="s">
        <v>3888</v>
      </c>
      <c r="E883" s="1559"/>
      <c r="F883" s="1559"/>
      <c r="G883" s="1562" t="s">
        <v>2868</v>
      </c>
    </row>
    <row r="884" spans="1:7" ht="37.5">
      <c r="A884" s="1561" t="s">
        <v>4754</v>
      </c>
      <c r="B884" s="1562" t="s">
        <v>3887</v>
      </c>
      <c r="C884" s="1562" t="s">
        <v>3888</v>
      </c>
      <c r="D884" s="1562" t="s">
        <v>3888</v>
      </c>
      <c r="E884" s="1559"/>
      <c r="F884" s="1559"/>
      <c r="G884" s="1562" t="s">
        <v>3204</v>
      </c>
    </row>
    <row r="885" spans="1:7" ht="37.5">
      <c r="A885" s="1561" t="s">
        <v>4755</v>
      </c>
      <c r="B885" s="1562" t="s">
        <v>3887</v>
      </c>
      <c r="C885" s="1562" t="s">
        <v>3888</v>
      </c>
      <c r="D885" s="1562" t="s">
        <v>3888</v>
      </c>
      <c r="E885" s="1559"/>
      <c r="F885" s="1559"/>
      <c r="G885" s="1562" t="s">
        <v>3204</v>
      </c>
    </row>
    <row r="886" spans="1:7" ht="18.75">
      <c r="A886" s="1561" t="s">
        <v>4756</v>
      </c>
      <c r="B886" s="1562" t="s">
        <v>3887</v>
      </c>
      <c r="C886" s="1562" t="s">
        <v>3888</v>
      </c>
      <c r="D886" s="1562" t="s">
        <v>3888</v>
      </c>
      <c r="E886" s="1559"/>
      <c r="F886" s="1559"/>
      <c r="G886" s="1559"/>
    </row>
    <row r="887" spans="1:7" ht="18.75">
      <c r="A887" s="1561" t="s">
        <v>4757</v>
      </c>
      <c r="B887" s="1562" t="s">
        <v>3887</v>
      </c>
      <c r="C887" s="1562" t="s">
        <v>3888</v>
      </c>
      <c r="D887" s="1562" t="s">
        <v>3888</v>
      </c>
      <c r="E887" s="1559"/>
      <c r="F887" s="1559"/>
      <c r="G887" s="1563">
        <v>20790</v>
      </c>
    </row>
    <row r="888" spans="1:7" ht="18.75">
      <c r="A888" s="1561" t="s">
        <v>4758</v>
      </c>
      <c r="B888" s="1562" t="s">
        <v>3887</v>
      </c>
      <c r="C888" s="1562" t="s">
        <v>3888</v>
      </c>
      <c r="D888" s="1562" t="s">
        <v>3888</v>
      </c>
      <c r="E888" s="1559"/>
      <c r="F888" s="1559"/>
      <c r="G888" s="1563">
        <v>20729</v>
      </c>
    </row>
    <row r="889" spans="1:7" ht="18">
      <c r="A889" s="1557" t="s">
        <v>4759</v>
      </c>
      <c r="B889" s="1558" t="s">
        <v>3887</v>
      </c>
      <c r="C889" s="1558" t="s">
        <v>3888</v>
      </c>
      <c r="D889" s="1558" t="s">
        <v>3888</v>
      </c>
      <c r="E889" s="1559"/>
      <c r="F889" s="1559"/>
      <c r="G889" s="1559"/>
    </row>
    <row r="890" spans="1:7" ht="35.25">
      <c r="A890" s="1561" t="s">
        <v>4760</v>
      </c>
      <c r="B890" s="1562" t="s">
        <v>3887</v>
      </c>
      <c r="C890" s="1562" t="s">
        <v>3888</v>
      </c>
      <c r="D890" s="1562" t="s">
        <v>3888</v>
      </c>
      <c r="E890" s="1559"/>
      <c r="F890" s="1559"/>
      <c r="G890" s="1562" t="s">
        <v>3221</v>
      </c>
    </row>
    <row r="891" spans="1:7" ht="37.5">
      <c r="A891" s="1561" t="s">
        <v>4761</v>
      </c>
      <c r="B891" s="1562" t="s">
        <v>3887</v>
      </c>
      <c r="C891" s="1562" t="s">
        <v>3888</v>
      </c>
      <c r="D891" s="1562" t="s">
        <v>3888</v>
      </c>
      <c r="E891" s="1559"/>
      <c r="F891" s="1559"/>
      <c r="G891" s="1559"/>
    </row>
    <row r="892" spans="1:7" ht="37.5">
      <c r="A892" s="1561" t="s">
        <v>4762</v>
      </c>
      <c r="B892" s="1562" t="s">
        <v>3887</v>
      </c>
      <c r="C892" s="1562" t="s">
        <v>3888</v>
      </c>
      <c r="D892" s="1562" t="s">
        <v>3888</v>
      </c>
      <c r="E892" s="1559"/>
      <c r="F892" s="1559"/>
      <c r="G892" s="1562" t="s">
        <v>3229</v>
      </c>
    </row>
    <row r="893" spans="1:7" ht="35.25">
      <c r="A893" s="1561" t="s">
        <v>4763</v>
      </c>
      <c r="B893" s="1562" t="s">
        <v>3887</v>
      </c>
      <c r="C893" s="1562" t="s">
        <v>3888</v>
      </c>
      <c r="D893" s="1562" t="s">
        <v>3888</v>
      </c>
      <c r="E893" s="1559"/>
      <c r="F893" s="1559"/>
      <c r="G893" s="1562" t="s">
        <v>3229</v>
      </c>
    </row>
    <row r="894" spans="1:7" ht="35.25">
      <c r="A894" s="1561" t="s">
        <v>4764</v>
      </c>
      <c r="B894" s="1562" t="s">
        <v>3887</v>
      </c>
      <c r="C894" s="1562" t="s">
        <v>3888</v>
      </c>
      <c r="D894" s="1562" t="s">
        <v>3888</v>
      </c>
      <c r="E894" s="1559"/>
      <c r="F894" s="1559"/>
      <c r="G894" s="1562" t="s">
        <v>3134</v>
      </c>
    </row>
    <row r="895" spans="1:7" ht="18">
      <c r="A895" s="1560" t="s">
        <v>3462</v>
      </c>
      <c r="B895" s="1558" t="s">
        <v>3887</v>
      </c>
      <c r="C895" s="1558" t="s">
        <v>3888</v>
      </c>
      <c r="D895" s="1558" t="s">
        <v>3888</v>
      </c>
      <c r="E895" s="1559"/>
      <c r="F895" s="1559"/>
      <c r="G895" s="1559"/>
    </row>
    <row r="896" spans="1:7" ht="18.75">
      <c r="A896" s="1561" t="s">
        <v>4765</v>
      </c>
      <c r="B896" s="1562" t="s">
        <v>3887</v>
      </c>
      <c r="C896" s="1562" t="s">
        <v>3888</v>
      </c>
      <c r="D896" s="1562" t="s">
        <v>3888</v>
      </c>
      <c r="E896" s="1559"/>
      <c r="F896" s="1559"/>
      <c r="G896" s="1559"/>
    </row>
    <row r="897" spans="1:7" ht="18">
      <c r="A897" s="1560" t="s">
        <v>4766</v>
      </c>
      <c r="B897" s="1558" t="s">
        <v>3887</v>
      </c>
      <c r="C897" s="1558" t="s">
        <v>3888</v>
      </c>
      <c r="D897" s="1558" t="s">
        <v>3888</v>
      </c>
      <c r="E897" s="1559"/>
      <c r="F897" s="1559"/>
      <c r="G897" s="1559"/>
    </row>
    <row r="898" spans="1:7" ht="18.75">
      <c r="A898" s="1561" t="s">
        <v>4767</v>
      </c>
      <c r="B898" s="1562" t="s">
        <v>3887</v>
      </c>
      <c r="C898" s="1562" t="s">
        <v>3888</v>
      </c>
      <c r="D898" s="1562" t="s">
        <v>3888</v>
      </c>
      <c r="E898" s="1559"/>
      <c r="F898" s="1559"/>
      <c r="G898" s="1559"/>
    </row>
    <row r="899" spans="1:7" ht="18.75">
      <c r="A899" s="1561" t="s">
        <v>4768</v>
      </c>
      <c r="B899" s="1562" t="s">
        <v>3887</v>
      </c>
      <c r="C899" s="1562" t="s">
        <v>3888</v>
      </c>
      <c r="D899" s="1562" t="s">
        <v>3888</v>
      </c>
      <c r="E899" s="1559"/>
      <c r="F899" s="1559"/>
      <c r="G899" s="1559"/>
    </row>
    <row r="900" spans="1:7" ht="18.75">
      <c r="A900" s="1561" t="s">
        <v>4769</v>
      </c>
      <c r="B900" s="1562" t="s">
        <v>3887</v>
      </c>
      <c r="C900" s="1562" t="s">
        <v>3888</v>
      </c>
      <c r="D900" s="1562" t="s">
        <v>3888</v>
      </c>
      <c r="E900" s="1559"/>
      <c r="F900" s="1559"/>
      <c r="G900" s="1559"/>
    </row>
    <row r="901" spans="1:7" ht="18.75">
      <c r="A901" s="1561" t="s">
        <v>4770</v>
      </c>
      <c r="B901" s="1562" t="s">
        <v>3887</v>
      </c>
      <c r="C901" s="1562" t="s">
        <v>3888</v>
      </c>
      <c r="D901" s="1562" t="s">
        <v>3888</v>
      </c>
      <c r="E901" s="1559"/>
      <c r="F901" s="1559"/>
      <c r="G901" s="1559"/>
    </row>
    <row r="902" spans="1:7" ht="18.75">
      <c r="A902" s="1561" t="s">
        <v>4771</v>
      </c>
      <c r="B902" s="1562" t="s">
        <v>3887</v>
      </c>
      <c r="C902" s="1562" t="s">
        <v>3888</v>
      </c>
      <c r="D902" s="1562" t="s">
        <v>3888</v>
      </c>
      <c r="E902" s="1559"/>
      <c r="F902" s="1559"/>
      <c r="G902" s="1559"/>
    </row>
    <row r="903" spans="1:7" ht="18.75">
      <c r="A903" s="1561" t="s">
        <v>4772</v>
      </c>
      <c r="B903" s="1562" t="s">
        <v>3887</v>
      </c>
      <c r="C903" s="1562" t="s">
        <v>3888</v>
      </c>
      <c r="D903" s="1562" t="s">
        <v>3888</v>
      </c>
      <c r="E903" s="1559"/>
      <c r="F903" s="1559"/>
      <c r="G903" s="1559"/>
    </row>
    <row r="904" spans="1:7" ht="18.75">
      <c r="A904" s="1561" t="s">
        <v>4773</v>
      </c>
      <c r="B904" s="1562" t="s">
        <v>3887</v>
      </c>
      <c r="C904" s="1562" t="s">
        <v>3888</v>
      </c>
      <c r="D904" s="1562" t="s">
        <v>3888</v>
      </c>
      <c r="E904" s="1559"/>
      <c r="F904" s="1559"/>
      <c r="G904" s="1559"/>
    </row>
    <row r="905" spans="1:7" ht="18">
      <c r="A905" s="1560" t="s">
        <v>4774</v>
      </c>
      <c r="B905" s="1558" t="s">
        <v>3887</v>
      </c>
      <c r="C905" s="1558" t="s">
        <v>3888</v>
      </c>
      <c r="D905" s="1558" t="s">
        <v>3888</v>
      </c>
      <c r="E905" s="1559"/>
      <c r="F905" s="1559"/>
      <c r="G905" s="1559"/>
    </row>
    <row r="906" spans="1:7" ht="37.5">
      <c r="A906" s="1561" t="s">
        <v>4775</v>
      </c>
      <c r="B906" s="1562" t="s">
        <v>3887</v>
      </c>
      <c r="C906" s="1562" t="s">
        <v>3888</v>
      </c>
      <c r="D906" s="1562" t="s">
        <v>3888</v>
      </c>
      <c r="E906" s="1559"/>
      <c r="F906" s="1559"/>
      <c r="G906" s="1559"/>
    </row>
    <row r="907" spans="1:7" ht="18.75">
      <c r="A907" s="1561" t="s">
        <v>4776</v>
      </c>
      <c r="B907" s="1562" t="s">
        <v>3887</v>
      </c>
      <c r="C907" s="1562" t="s">
        <v>3888</v>
      </c>
      <c r="D907" s="1562" t="s">
        <v>3888</v>
      </c>
      <c r="E907" s="1559"/>
      <c r="F907" s="1559"/>
      <c r="G907" s="1559"/>
    </row>
    <row r="908" spans="1:7" ht="18.75">
      <c r="A908" s="1561" t="s">
        <v>4777</v>
      </c>
      <c r="B908" s="1562" t="s">
        <v>3887</v>
      </c>
      <c r="C908" s="1562" t="s">
        <v>3888</v>
      </c>
      <c r="D908" s="1562" t="s">
        <v>3888</v>
      </c>
      <c r="E908" s="1559"/>
      <c r="F908" s="1559"/>
      <c r="G908" s="1559"/>
    </row>
    <row r="909" spans="1:7" ht="37.5">
      <c r="A909" s="1561" t="s">
        <v>4778</v>
      </c>
      <c r="B909" s="1562" t="s">
        <v>3887</v>
      </c>
      <c r="C909" s="1562" t="s">
        <v>3888</v>
      </c>
      <c r="D909" s="1562" t="s">
        <v>3888</v>
      </c>
      <c r="E909" s="1559"/>
      <c r="F909" s="1559"/>
      <c r="G909" s="1559"/>
    </row>
    <row r="910" spans="1:7" ht="18.75">
      <c r="A910" s="1561" t="s">
        <v>4779</v>
      </c>
      <c r="B910" s="1562" t="s">
        <v>3887</v>
      </c>
      <c r="C910" s="1562" t="s">
        <v>3888</v>
      </c>
      <c r="D910" s="1562" t="s">
        <v>3888</v>
      </c>
      <c r="E910" s="1559"/>
      <c r="F910" s="1559"/>
      <c r="G910" s="1559"/>
    </row>
    <row r="911" spans="1:7" ht="18">
      <c r="A911" s="1560" t="s">
        <v>4780</v>
      </c>
      <c r="B911" s="1558" t="s">
        <v>3887</v>
      </c>
      <c r="C911" s="1558" t="s">
        <v>3888</v>
      </c>
      <c r="D911" s="1558" t="s">
        <v>3888</v>
      </c>
      <c r="E911" s="1559"/>
      <c r="F911" s="1559"/>
      <c r="G911" s="1559"/>
    </row>
    <row r="912" spans="1:7" ht="18.75">
      <c r="A912" s="1561" t="s">
        <v>4781</v>
      </c>
      <c r="B912" s="1562" t="s">
        <v>3887</v>
      </c>
      <c r="C912" s="1562" t="s">
        <v>3888</v>
      </c>
      <c r="D912" s="1562" t="s">
        <v>3888</v>
      </c>
      <c r="E912" s="1559"/>
      <c r="F912" s="1559"/>
      <c r="G912" s="1559"/>
    </row>
    <row r="913" spans="1:7" ht="18.75">
      <c r="A913" s="1561" t="s">
        <v>4782</v>
      </c>
      <c r="B913" s="1562" t="s">
        <v>3887</v>
      </c>
      <c r="C913" s="1562" t="s">
        <v>3888</v>
      </c>
      <c r="D913" s="1562" t="s">
        <v>3888</v>
      </c>
      <c r="E913" s="1559"/>
      <c r="F913" s="1559"/>
      <c r="G913" s="1559"/>
    </row>
    <row r="914" spans="1:7" ht="18.75">
      <c r="A914" s="1561" t="s">
        <v>4783</v>
      </c>
      <c r="B914" s="1562" t="s">
        <v>3887</v>
      </c>
      <c r="C914" s="1562" t="s">
        <v>3888</v>
      </c>
      <c r="D914" s="1562" t="s">
        <v>3888</v>
      </c>
      <c r="E914" s="1559"/>
      <c r="F914" s="1559"/>
      <c r="G914" s="1559"/>
    </row>
    <row r="915" spans="1:7" ht="18.75">
      <c r="A915" s="1561" t="s">
        <v>4784</v>
      </c>
      <c r="B915" s="1562" t="s">
        <v>3887</v>
      </c>
      <c r="C915" s="1562" t="s">
        <v>3888</v>
      </c>
      <c r="D915" s="1562" t="s">
        <v>3888</v>
      </c>
      <c r="E915" s="1559"/>
      <c r="F915" s="1559"/>
      <c r="G915" s="1559"/>
    </row>
    <row r="916" spans="1:7" ht="18">
      <c r="A916" s="1560" t="s">
        <v>4785</v>
      </c>
      <c r="B916" s="1558" t="s">
        <v>3887</v>
      </c>
      <c r="C916" s="1558" t="s">
        <v>3888</v>
      </c>
      <c r="D916" s="1558" t="s">
        <v>3888</v>
      </c>
      <c r="E916" s="1559"/>
      <c r="F916" s="1559"/>
      <c r="G916" s="1559"/>
    </row>
    <row r="917" spans="1:7" ht="18.75">
      <c r="A917" s="1561" t="s">
        <v>4786</v>
      </c>
      <c r="B917" s="1562" t="s">
        <v>3887</v>
      </c>
      <c r="C917" s="1562" t="s">
        <v>3888</v>
      </c>
      <c r="D917" s="1562" t="s">
        <v>3888</v>
      </c>
      <c r="E917" s="1559"/>
      <c r="F917" s="1559"/>
      <c r="G917" s="1559"/>
    </row>
    <row r="918" spans="1:7" ht="18.75">
      <c r="A918" s="1561" t="s">
        <v>4787</v>
      </c>
      <c r="B918" s="1562" t="s">
        <v>3887</v>
      </c>
      <c r="C918" s="1562" t="s">
        <v>3888</v>
      </c>
      <c r="D918" s="1562" t="s">
        <v>3888</v>
      </c>
      <c r="E918" s="1559"/>
      <c r="F918" s="1559"/>
      <c r="G918" s="1559"/>
    </row>
    <row r="919" spans="1:7" ht="18.75">
      <c r="A919" s="1561" t="s">
        <v>4788</v>
      </c>
      <c r="B919" s="1562" t="s">
        <v>3887</v>
      </c>
      <c r="C919" s="1562" t="s">
        <v>3888</v>
      </c>
      <c r="D919" s="1562" t="s">
        <v>3888</v>
      </c>
      <c r="E919" s="1559"/>
      <c r="F919" s="1559"/>
      <c r="G919" s="1559"/>
    </row>
    <row r="920" spans="1:7" ht="18">
      <c r="A920" s="1560" t="s">
        <v>4789</v>
      </c>
      <c r="B920" s="1558" t="s">
        <v>3887</v>
      </c>
      <c r="C920" s="1558" t="s">
        <v>3888</v>
      </c>
      <c r="D920" s="1558" t="s">
        <v>3888</v>
      </c>
      <c r="E920" s="1559"/>
      <c r="F920" s="1559"/>
      <c r="G920" s="1559"/>
    </row>
    <row r="921" spans="1:7" ht="18">
      <c r="A921" s="1560" t="s">
        <v>4790</v>
      </c>
      <c r="B921" s="1558" t="s">
        <v>3887</v>
      </c>
      <c r="C921" s="1558" t="s">
        <v>3888</v>
      </c>
      <c r="D921" s="1558" t="s">
        <v>3888</v>
      </c>
      <c r="E921" s="1559"/>
      <c r="F921" s="1559"/>
      <c r="G921" s="1559"/>
    </row>
    <row r="922" spans="1:7" ht="18.75">
      <c r="A922" s="1561" t="s">
        <v>4791</v>
      </c>
      <c r="B922" s="1562" t="s">
        <v>3887</v>
      </c>
      <c r="C922" s="1562" t="s">
        <v>3888</v>
      </c>
      <c r="D922" s="1562" t="s">
        <v>3888</v>
      </c>
      <c r="E922" s="1559"/>
      <c r="F922" s="1559"/>
      <c r="G922" s="1559"/>
    </row>
    <row r="923" spans="1:7" ht="18.75">
      <c r="A923" s="1561" t="s">
        <v>4792</v>
      </c>
      <c r="B923" s="1562" t="s">
        <v>3887</v>
      </c>
      <c r="C923" s="1562" t="s">
        <v>3888</v>
      </c>
      <c r="D923" s="1562" t="s">
        <v>3888</v>
      </c>
      <c r="E923" s="1559"/>
      <c r="F923" s="1559"/>
      <c r="G923" s="1559"/>
    </row>
    <row r="924" spans="1:7" ht="18.75">
      <c r="A924" s="1561" t="s">
        <v>4793</v>
      </c>
      <c r="B924" s="1562" t="s">
        <v>3887</v>
      </c>
      <c r="C924" s="1562" t="s">
        <v>3888</v>
      </c>
      <c r="D924" s="1562" t="s">
        <v>3888</v>
      </c>
      <c r="E924" s="1559"/>
      <c r="F924" s="1559"/>
      <c r="G924" s="1559"/>
    </row>
    <row r="925" spans="1:7" ht="18.75">
      <c r="A925" s="1561" t="s">
        <v>4794</v>
      </c>
      <c r="B925" s="1562" t="s">
        <v>3887</v>
      </c>
      <c r="C925" s="1562" t="s">
        <v>3888</v>
      </c>
      <c r="D925" s="1562" t="s">
        <v>3888</v>
      </c>
      <c r="E925" s="1559"/>
      <c r="F925" s="1559"/>
      <c r="G925" s="1559"/>
    </row>
    <row r="926" spans="1:7" ht="18.75">
      <c r="A926" s="1561" t="s">
        <v>4795</v>
      </c>
      <c r="B926" s="1562" t="s">
        <v>3887</v>
      </c>
      <c r="C926" s="1562" t="s">
        <v>3888</v>
      </c>
      <c r="D926" s="1562" t="s">
        <v>3888</v>
      </c>
      <c r="E926" s="1559"/>
      <c r="F926" s="1559"/>
      <c r="G926" s="1559"/>
    </row>
    <row r="927" spans="1:7" ht="18.75">
      <c r="A927" s="1561" t="s">
        <v>4796</v>
      </c>
      <c r="B927" s="1562" t="s">
        <v>3887</v>
      </c>
      <c r="C927" s="1562" t="s">
        <v>3888</v>
      </c>
      <c r="D927" s="1562" t="s">
        <v>3888</v>
      </c>
      <c r="E927" s="1559"/>
      <c r="F927" s="1559"/>
      <c r="G927" s="1559"/>
    </row>
    <row r="928" spans="1:7" ht="18.75">
      <c r="A928" s="1561" t="s">
        <v>4797</v>
      </c>
      <c r="B928" s="1562" t="s">
        <v>3887</v>
      </c>
      <c r="C928" s="1562" t="s">
        <v>3888</v>
      </c>
      <c r="D928" s="1562" t="s">
        <v>3888</v>
      </c>
      <c r="E928" s="1559"/>
      <c r="F928" s="1559"/>
      <c r="G928" s="1559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0"/>
  <sheetViews>
    <sheetView view="pageLayout" topLeftCell="A22" workbookViewId="0">
      <selection activeCell="M20" sqref="M20"/>
    </sheetView>
  </sheetViews>
  <sheetFormatPr defaultRowHeight="14.25"/>
  <cols>
    <col min="2" max="4" width="9.25" customWidth="1"/>
    <col min="5" max="5" width="17.25" customWidth="1"/>
    <col min="6" max="6" width="10.25" customWidth="1"/>
    <col min="7" max="10" width="7.625" customWidth="1"/>
    <col min="15" max="15" width="9" style="1757"/>
  </cols>
  <sheetData>
    <row r="1" spans="1:15" ht="15" customHeight="1">
      <c r="A1" s="2135" t="s">
        <v>4931</v>
      </c>
      <c r="B1" s="2135"/>
      <c r="C1" s="2135"/>
      <c r="D1" s="2135"/>
      <c r="E1" s="2135"/>
      <c r="F1" s="2135"/>
      <c r="G1" s="2135"/>
      <c r="H1" s="2135"/>
      <c r="I1" s="2135"/>
      <c r="J1" s="2135"/>
      <c r="K1" s="2135"/>
      <c r="L1" s="2135"/>
      <c r="M1" s="2135"/>
    </row>
    <row r="4" spans="1:15">
      <c r="O4"/>
    </row>
    <row r="5" spans="1:15">
      <c r="O5"/>
    </row>
    <row r="6" spans="1:15">
      <c r="O6"/>
    </row>
    <row r="7" spans="1:15">
      <c r="O7"/>
    </row>
    <row r="8" spans="1:15">
      <c r="O8"/>
    </row>
    <row r="9" spans="1:15">
      <c r="O9"/>
    </row>
    <row r="10" spans="1:15">
      <c r="O10"/>
    </row>
    <row r="11" spans="1:15">
      <c r="O11"/>
    </row>
    <row r="12" spans="1:15">
      <c r="O12"/>
    </row>
    <row r="13" spans="1:15">
      <c r="O13"/>
    </row>
    <row r="14" spans="1:15" ht="16.5">
      <c r="D14" s="1758"/>
      <c r="K14" s="1759"/>
      <c r="L14" s="1759"/>
      <c r="M14" s="1759"/>
      <c r="N14" s="1759"/>
      <c r="O14" s="1760"/>
    </row>
    <row r="15" spans="1:15" ht="16.5">
      <c r="D15" s="1758"/>
      <c r="J15" s="1758"/>
      <c r="K15" s="1759"/>
      <c r="L15" s="1759"/>
      <c r="M15" s="1759"/>
      <c r="N15" s="1759"/>
      <c r="O15" s="1760"/>
    </row>
    <row r="16" spans="1:15">
      <c r="D16" s="1758"/>
      <c r="J16" s="1758"/>
    </row>
    <row r="17" spans="2:15">
      <c r="D17" s="1758"/>
      <c r="E17" s="1758"/>
      <c r="J17" s="1758"/>
    </row>
    <row r="18" spans="2:15">
      <c r="D18" s="1761"/>
      <c r="E18" s="1761"/>
      <c r="F18" s="1762"/>
      <c r="G18" s="1762"/>
      <c r="H18" s="1761"/>
      <c r="I18" s="1762"/>
      <c r="J18" s="1758"/>
    </row>
    <row r="20" spans="2:15" s="256" customFormat="1" ht="21">
      <c r="B20" s="2136" t="s">
        <v>4903</v>
      </c>
      <c r="C20" s="641"/>
      <c r="D20" s="641"/>
      <c r="E20" s="641"/>
      <c r="F20" s="642"/>
      <c r="O20" s="642"/>
    </row>
    <row r="21" spans="2:15" s="256" customFormat="1" ht="24" customHeight="1">
      <c r="B21" s="1763"/>
      <c r="C21" s="1764"/>
      <c r="D21" s="1765" t="s">
        <v>4904</v>
      </c>
      <c r="E21" s="1764"/>
      <c r="F21" s="1766" t="s">
        <v>4905</v>
      </c>
      <c r="G21" s="1767"/>
      <c r="H21" s="1767"/>
      <c r="I21" s="1767"/>
      <c r="J21" s="1767"/>
      <c r="K21" s="1768"/>
      <c r="O21" s="642"/>
    </row>
    <row r="22" spans="2:15" s="256" customFormat="1" ht="24" customHeight="1">
      <c r="B22" s="1769" t="s">
        <v>1554</v>
      </c>
      <c r="C22" s="1770" t="s">
        <v>4906</v>
      </c>
      <c r="D22" s="349"/>
      <c r="E22" s="1770" t="s">
        <v>4907</v>
      </c>
      <c r="F22" s="1771" t="s">
        <v>4908</v>
      </c>
      <c r="G22" s="62"/>
      <c r="H22" s="62"/>
      <c r="I22" s="62"/>
      <c r="J22" s="62"/>
      <c r="K22" s="1772"/>
      <c r="O22" s="642"/>
    </row>
    <row r="23" spans="2:15" s="256" customFormat="1" ht="24" customHeight="1">
      <c r="B23" s="1769"/>
      <c r="C23" s="1773"/>
      <c r="D23" s="1770" t="s">
        <v>4909</v>
      </c>
      <c r="E23" s="1773"/>
      <c r="F23" s="1774" t="s">
        <v>4910</v>
      </c>
      <c r="G23" s="1775"/>
      <c r="H23" s="1775"/>
      <c r="I23" s="1775"/>
      <c r="J23" s="1775"/>
      <c r="K23" s="1776"/>
      <c r="O23" s="642"/>
    </row>
    <row r="24" spans="2:15" s="256" customFormat="1" ht="24" customHeight="1">
      <c r="B24" s="1763" t="s">
        <v>4911</v>
      </c>
      <c r="C24" s="1764"/>
      <c r="D24" s="1765" t="s">
        <v>4912</v>
      </c>
      <c r="E24" s="1777"/>
      <c r="F24" s="1766" t="s">
        <v>4913</v>
      </c>
      <c r="G24" s="1767"/>
      <c r="H24" s="1767"/>
      <c r="I24" s="1767"/>
      <c r="J24" s="1767"/>
      <c r="K24" s="1768"/>
      <c r="O24" s="642"/>
    </row>
    <row r="25" spans="2:15" s="256" customFormat="1" ht="24" customHeight="1">
      <c r="B25" s="1769"/>
      <c r="C25" s="1770" t="s">
        <v>4914</v>
      </c>
      <c r="D25" s="349"/>
      <c r="E25" s="1778" t="s">
        <v>4915</v>
      </c>
      <c r="F25" s="1774" t="s">
        <v>4916</v>
      </c>
      <c r="G25" s="1775"/>
      <c r="H25" s="1775"/>
      <c r="I25" s="1775"/>
      <c r="J25" s="1775"/>
      <c r="K25" s="1776"/>
      <c r="O25" s="642"/>
    </row>
    <row r="26" spans="2:15" s="256" customFormat="1" ht="24" customHeight="1">
      <c r="B26" s="1763" t="s">
        <v>4917</v>
      </c>
      <c r="C26" s="1779"/>
      <c r="D26" s="1780"/>
      <c r="E26" s="1781" t="s">
        <v>4918</v>
      </c>
      <c r="F26" s="1766" t="s">
        <v>4919</v>
      </c>
      <c r="G26" s="1767"/>
      <c r="H26" s="1767"/>
      <c r="I26" s="1767"/>
      <c r="J26" s="1767"/>
      <c r="K26" s="1768"/>
      <c r="O26" s="642"/>
    </row>
    <row r="27" spans="2:15" s="256" customFormat="1" ht="24" customHeight="1">
      <c r="B27" s="1769"/>
      <c r="C27" s="1782" t="s">
        <v>4920</v>
      </c>
      <c r="D27" s="1783" t="s">
        <v>4921</v>
      </c>
      <c r="E27" s="1784"/>
      <c r="F27" s="1774" t="s">
        <v>4922</v>
      </c>
      <c r="G27" s="1775"/>
      <c r="H27" s="1775"/>
      <c r="I27" s="1775"/>
      <c r="J27" s="1775"/>
      <c r="K27" s="1776"/>
      <c r="O27" s="642"/>
    </row>
    <row r="28" spans="2:15" s="256" customFormat="1" ht="24" customHeight="1">
      <c r="B28" s="1763" t="s">
        <v>4923</v>
      </c>
      <c r="C28" s="349"/>
      <c r="D28" s="1770" t="s">
        <v>4924</v>
      </c>
      <c r="E28" s="1785"/>
      <c r="F28" s="1766" t="s">
        <v>4925</v>
      </c>
      <c r="G28" s="1767"/>
      <c r="H28" s="1767"/>
      <c r="I28" s="1767"/>
      <c r="J28" s="1767"/>
      <c r="K28" s="1768"/>
      <c r="O28" s="642"/>
    </row>
    <row r="29" spans="2:15" s="256" customFormat="1" ht="24" customHeight="1">
      <c r="B29" s="1786"/>
      <c r="C29" s="1787" t="s">
        <v>4926</v>
      </c>
      <c r="D29" s="1788"/>
      <c r="E29" s="1789" t="s">
        <v>4927</v>
      </c>
      <c r="F29" s="1774" t="s">
        <v>4928</v>
      </c>
      <c r="G29" s="1775"/>
      <c r="H29" s="1775"/>
      <c r="I29" s="1775"/>
      <c r="J29" s="1775"/>
      <c r="K29" s="1776"/>
      <c r="O29" s="642"/>
    </row>
    <row r="30" spans="2:15" ht="25.5" customHeight="1"/>
  </sheetData>
  <mergeCells count="1">
    <mergeCell ref="A1:M1"/>
  </mergeCells>
  <pageMargins left="0.7" right="0.7" top="0.375" bottom="0.312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193"/>
  <sheetViews>
    <sheetView view="pageLayout" topLeftCell="A34" zoomScale="110" zoomScalePageLayoutView="110" workbookViewId="0">
      <selection activeCell="J3" sqref="J3"/>
    </sheetView>
  </sheetViews>
  <sheetFormatPr defaultRowHeight="15.75" customHeight="1"/>
  <cols>
    <col min="1" max="1" width="6.25" style="233" customWidth="1"/>
    <col min="2" max="2" width="6" style="587" customWidth="1"/>
    <col min="3" max="3" width="6" style="233" customWidth="1"/>
    <col min="4" max="5" width="6" style="1484" customWidth="1"/>
    <col min="6" max="6" width="7.75" style="661" customWidth="1"/>
    <col min="7" max="7" width="5.75" style="587" customWidth="1"/>
    <col min="8" max="8" width="3.375" style="587" customWidth="1"/>
    <col min="9" max="9" width="3.375" style="661" customWidth="1"/>
    <col min="10" max="10" width="67.625" style="587" customWidth="1"/>
    <col min="11" max="11" width="11.875" style="587" customWidth="1"/>
    <col min="12" max="14" width="5.625" style="587" customWidth="1"/>
    <col min="15" max="17" width="9" style="587"/>
    <col min="18" max="35" width="5.5" style="587" customWidth="1"/>
    <col min="36" max="16384" width="9" style="587"/>
  </cols>
  <sheetData>
    <row r="1" spans="1:35" ht="15.75" customHeight="1">
      <c r="A1" s="1854" t="s">
        <v>3319</v>
      </c>
      <c r="B1" s="1854"/>
      <c r="C1" s="1854"/>
      <c r="D1" s="1854"/>
      <c r="E1" s="1854"/>
      <c r="F1" s="1854"/>
      <c r="G1" s="1854"/>
      <c r="H1" s="1854"/>
      <c r="I1" s="1854"/>
      <c r="J1" s="1854"/>
      <c r="K1" s="1854"/>
      <c r="L1" s="1854"/>
      <c r="M1" s="1854"/>
      <c r="N1" s="1855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</row>
    <row r="2" spans="1:35" ht="15.75" customHeight="1">
      <c r="A2" s="1856" t="s">
        <v>1704</v>
      </c>
      <c r="B2" s="1627" t="s">
        <v>1932</v>
      </c>
      <c r="C2" s="1628"/>
      <c r="D2" s="1628"/>
      <c r="E2" s="1628"/>
      <c r="F2" s="1628"/>
      <c r="G2" s="1628"/>
      <c r="H2" s="1628"/>
      <c r="I2" s="1628"/>
      <c r="J2" s="1628"/>
      <c r="K2" s="1628"/>
      <c r="L2" s="1628"/>
      <c r="M2" s="1628"/>
      <c r="N2" s="1628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</row>
    <row r="3" spans="1:35" ht="15.75" customHeight="1">
      <c r="A3" s="1856"/>
      <c r="B3" s="1621" t="s">
        <v>1705</v>
      </c>
      <c r="C3" s="1629"/>
      <c r="D3" s="1629"/>
      <c r="E3" s="1629"/>
      <c r="F3" s="1629"/>
      <c r="G3" s="1629"/>
      <c r="H3" s="1629"/>
      <c r="I3" s="1629"/>
      <c r="J3" s="1629"/>
      <c r="K3" s="1629"/>
      <c r="L3" s="1629"/>
      <c r="M3" s="1629"/>
      <c r="N3" s="1629"/>
      <c r="O3" s="457"/>
      <c r="P3" s="457"/>
      <c r="Q3" s="457"/>
      <c r="R3" s="457"/>
      <c r="S3" s="457"/>
      <c r="T3" s="457"/>
      <c r="U3" s="457"/>
      <c r="V3" s="457"/>
      <c r="W3" s="457"/>
      <c r="X3" s="457"/>
      <c r="Y3" s="457"/>
      <c r="Z3" s="457"/>
      <c r="AA3" s="457"/>
      <c r="AB3" s="457"/>
      <c r="AC3" s="457"/>
      <c r="AD3" s="457"/>
      <c r="AE3" s="457"/>
      <c r="AF3" s="457"/>
      <c r="AG3" s="457"/>
      <c r="AH3" s="457"/>
      <c r="AI3" s="457"/>
    </row>
    <row r="4" spans="1:35" ht="15" customHeight="1">
      <c r="A4" s="1626" t="s">
        <v>1706</v>
      </c>
      <c r="B4" s="2139" t="s">
        <v>1707</v>
      </c>
      <c r="C4" s="2140"/>
      <c r="D4" s="2140"/>
      <c r="E4" s="2140"/>
      <c r="F4" s="2140"/>
      <c r="G4" s="2140"/>
      <c r="H4" s="2140"/>
      <c r="I4" s="2140"/>
      <c r="J4" s="2140"/>
      <c r="K4" s="2140"/>
      <c r="L4" s="1630"/>
      <c r="M4" s="1630"/>
      <c r="N4" s="1630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</row>
    <row r="5" spans="1:35" ht="15.75" customHeight="1">
      <c r="A5" s="1626" t="s">
        <v>1708</v>
      </c>
      <c r="B5" s="1621" t="s">
        <v>1709</v>
      </c>
      <c r="C5" s="1629"/>
      <c r="D5" s="1629"/>
      <c r="E5" s="1629"/>
      <c r="F5" s="1629"/>
      <c r="G5" s="1629"/>
      <c r="H5" s="1629"/>
      <c r="I5" s="1629"/>
      <c r="J5" s="1629"/>
      <c r="K5" s="1629"/>
      <c r="L5" s="1629"/>
      <c r="M5" s="1629"/>
      <c r="N5" s="1629"/>
      <c r="O5" s="643"/>
      <c r="P5" s="643"/>
      <c r="Q5" s="643"/>
      <c r="R5" s="643"/>
      <c r="S5" s="643"/>
      <c r="T5" s="643"/>
      <c r="U5" s="643"/>
      <c r="V5" s="643"/>
      <c r="W5" s="643"/>
      <c r="X5" s="643"/>
      <c r="Y5" s="643"/>
      <c r="Z5" s="643"/>
      <c r="AA5" s="643"/>
      <c r="AB5" s="643"/>
      <c r="AC5" s="643"/>
      <c r="AD5" s="643"/>
      <c r="AE5" s="643"/>
      <c r="AF5" s="643"/>
      <c r="AG5" s="643"/>
      <c r="AH5" s="643"/>
      <c r="AI5" s="643"/>
    </row>
    <row r="6" spans="1:35" ht="21" customHeight="1">
      <c r="A6" s="1848" t="s">
        <v>1710</v>
      </c>
      <c r="B6" s="1848" t="s">
        <v>1711</v>
      </c>
      <c r="C6" s="1848" t="s">
        <v>1712</v>
      </c>
      <c r="D6" s="1849" t="s">
        <v>1713</v>
      </c>
      <c r="E6" s="1850" t="s">
        <v>1714</v>
      </c>
      <c r="F6" s="1865" t="s">
        <v>16</v>
      </c>
      <c r="G6" s="1865"/>
      <c r="H6" s="1884" t="s">
        <v>3645</v>
      </c>
      <c r="I6" s="1866" t="s">
        <v>2007</v>
      </c>
      <c r="J6" s="1867"/>
      <c r="K6" s="1870" t="s">
        <v>2004</v>
      </c>
      <c r="L6" s="1871" t="s">
        <v>3649</v>
      </c>
      <c r="M6" s="1871"/>
      <c r="N6" s="1871"/>
      <c r="O6" s="1877" t="s">
        <v>3366</v>
      </c>
      <c r="P6" s="1879" t="s">
        <v>3367</v>
      </c>
      <c r="Q6" s="1879"/>
      <c r="R6" s="1881" t="s">
        <v>3369</v>
      </c>
      <c r="S6" s="1881"/>
      <c r="T6" s="1881"/>
      <c r="U6" s="1881"/>
      <c r="V6" s="1881"/>
      <c r="W6" s="1881"/>
      <c r="X6" s="1882" t="s">
        <v>3370</v>
      </c>
      <c r="Y6" s="1882"/>
      <c r="Z6" s="1882"/>
      <c r="AA6" s="1882"/>
      <c r="AB6" s="1882"/>
      <c r="AC6" s="1882"/>
      <c r="AD6" s="1862" t="s">
        <v>3371</v>
      </c>
      <c r="AE6" s="1862"/>
      <c r="AF6" s="1862"/>
      <c r="AG6" s="1862"/>
      <c r="AH6" s="1862"/>
      <c r="AI6" s="1862"/>
    </row>
    <row r="7" spans="1:35" ht="15" customHeight="1">
      <c r="A7" s="1848"/>
      <c r="B7" s="1848"/>
      <c r="C7" s="1848"/>
      <c r="D7" s="1849"/>
      <c r="E7" s="1850"/>
      <c r="F7" s="1865"/>
      <c r="G7" s="1865"/>
      <c r="H7" s="1885"/>
      <c r="I7" s="1868"/>
      <c r="J7" s="1869"/>
      <c r="K7" s="1870"/>
      <c r="L7" s="644">
        <v>54</v>
      </c>
      <c r="M7" s="644">
        <v>55</v>
      </c>
      <c r="N7" s="644">
        <v>56</v>
      </c>
      <c r="O7" s="1878"/>
      <c r="P7" s="1863" t="s">
        <v>2558</v>
      </c>
      <c r="Q7" s="1863" t="s">
        <v>3368</v>
      </c>
      <c r="R7" s="645" t="s">
        <v>1249</v>
      </c>
      <c r="S7" s="645"/>
      <c r="T7" s="645" t="s">
        <v>3359</v>
      </c>
      <c r="U7" s="645"/>
      <c r="V7" s="645" t="s">
        <v>440</v>
      </c>
      <c r="W7" s="645"/>
      <c r="X7" s="645" t="s">
        <v>447</v>
      </c>
      <c r="Y7" s="645"/>
      <c r="Z7" s="645" t="s">
        <v>449</v>
      </c>
      <c r="AA7" s="645"/>
      <c r="AB7" s="645" t="s">
        <v>442</v>
      </c>
      <c r="AC7" s="645"/>
      <c r="AD7" s="645" t="s">
        <v>443</v>
      </c>
      <c r="AE7" s="645"/>
      <c r="AF7" s="645" t="s">
        <v>428</v>
      </c>
      <c r="AG7" s="645"/>
      <c r="AH7" s="645" t="s">
        <v>3360</v>
      </c>
      <c r="AI7" s="645"/>
    </row>
    <row r="8" spans="1:35" ht="20.25" customHeight="1">
      <c r="A8" s="1848"/>
      <c r="B8" s="1848"/>
      <c r="C8" s="1848"/>
      <c r="D8" s="1849"/>
      <c r="E8" s="1850"/>
      <c r="F8" s="1864" t="s">
        <v>3607</v>
      </c>
      <c r="G8" s="1865" t="s">
        <v>2010</v>
      </c>
      <c r="H8" s="1885"/>
      <c r="I8" s="2137" t="s">
        <v>4932</v>
      </c>
      <c r="J8" s="2138"/>
      <c r="K8" s="1870"/>
      <c r="L8" s="644"/>
      <c r="M8" s="644"/>
      <c r="N8" s="644"/>
      <c r="O8" s="1878"/>
      <c r="P8" s="1863"/>
      <c r="Q8" s="1863"/>
      <c r="R8" s="646" t="s">
        <v>2558</v>
      </c>
      <c r="S8" s="646" t="s">
        <v>3368</v>
      </c>
      <c r="T8" s="646" t="s">
        <v>2558</v>
      </c>
      <c r="U8" s="646" t="s">
        <v>3368</v>
      </c>
      <c r="V8" s="646" t="s">
        <v>2558</v>
      </c>
      <c r="W8" s="646" t="s">
        <v>3368</v>
      </c>
      <c r="X8" s="646" t="s">
        <v>2558</v>
      </c>
      <c r="Y8" s="646" t="s">
        <v>3368</v>
      </c>
      <c r="Z8" s="646" t="s">
        <v>2558</v>
      </c>
      <c r="AA8" s="646" t="s">
        <v>3368</v>
      </c>
      <c r="AB8" s="646" t="s">
        <v>2558</v>
      </c>
      <c r="AC8" s="646" t="s">
        <v>3368</v>
      </c>
      <c r="AD8" s="646" t="s">
        <v>2558</v>
      </c>
      <c r="AE8" s="646" t="s">
        <v>3368</v>
      </c>
      <c r="AF8" s="646" t="s">
        <v>2558</v>
      </c>
      <c r="AG8" s="646" t="s">
        <v>3368</v>
      </c>
      <c r="AH8" s="646" t="s">
        <v>2558</v>
      </c>
      <c r="AI8" s="646" t="s">
        <v>3368</v>
      </c>
    </row>
    <row r="9" spans="1:35" ht="15" customHeight="1">
      <c r="A9" s="1848"/>
      <c r="B9" s="1848"/>
      <c r="C9" s="1848"/>
      <c r="D9" s="1849"/>
      <c r="E9" s="1850"/>
      <c r="F9" s="1864"/>
      <c r="G9" s="1865"/>
      <c r="H9" s="1880"/>
      <c r="I9" s="1883" t="s">
        <v>4933</v>
      </c>
      <c r="J9" s="1883"/>
      <c r="K9" s="1870"/>
      <c r="L9" s="644"/>
      <c r="M9" s="644"/>
      <c r="N9" s="644"/>
      <c r="O9" s="1878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6"/>
      <c r="AB9" s="646"/>
      <c r="AC9" s="646"/>
      <c r="AD9" s="646"/>
      <c r="AE9" s="646"/>
      <c r="AF9" s="646"/>
      <c r="AG9" s="646"/>
      <c r="AH9" s="646"/>
      <c r="AI9" s="646"/>
    </row>
    <row r="10" spans="1:35" ht="15.75" customHeight="1">
      <c r="A10" s="1851" t="s">
        <v>1715</v>
      </c>
      <c r="B10" s="1852" t="s">
        <v>228</v>
      </c>
      <c r="C10" s="1853" t="s">
        <v>207</v>
      </c>
      <c r="D10" s="1857" t="s">
        <v>825</v>
      </c>
      <c r="E10" s="1857" t="s">
        <v>1716</v>
      </c>
      <c r="F10" s="169" t="s">
        <v>2642</v>
      </c>
      <c r="G10" s="424" t="s">
        <v>2012</v>
      </c>
      <c r="H10" s="647">
        <v>1</v>
      </c>
      <c r="I10" s="571">
        <v>1</v>
      </c>
      <c r="J10" s="649" t="s">
        <v>1717</v>
      </c>
      <c r="K10" s="650" t="s">
        <v>1718</v>
      </c>
      <c r="L10" s="647">
        <v>0</v>
      </c>
      <c r="M10" s="647">
        <v>0</v>
      </c>
      <c r="N10" s="647">
        <v>0</v>
      </c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  <c r="AI10" s="645"/>
    </row>
    <row r="11" spans="1:35" ht="15.75" customHeight="1">
      <c r="A11" s="1851"/>
      <c r="B11" s="1852"/>
      <c r="C11" s="1853"/>
      <c r="D11" s="1857"/>
      <c r="E11" s="1857"/>
      <c r="F11" s="169" t="s">
        <v>2642</v>
      </c>
      <c r="G11" s="424" t="s">
        <v>2012</v>
      </c>
      <c r="H11" s="647">
        <v>2</v>
      </c>
      <c r="I11" s="571" t="s">
        <v>1719</v>
      </c>
      <c r="J11" s="649" t="s">
        <v>2832</v>
      </c>
      <c r="K11" s="650" t="s">
        <v>1720</v>
      </c>
      <c r="L11" s="647">
        <v>17.760000000000002</v>
      </c>
      <c r="M11" s="647">
        <v>17.399999999999999</v>
      </c>
      <c r="N11" s="647">
        <v>22.39</v>
      </c>
      <c r="O11" s="645"/>
      <c r="P11" s="645"/>
      <c r="Q11" s="645"/>
      <c r="R11" s="645"/>
      <c r="S11" s="645"/>
      <c r="T11" s="645"/>
      <c r="U11" s="645"/>
      <c r="V11" s="645"/>
      <c r="W11" s="645"/>
      <c r="X11" s="645"/>
      <c r="Y11" s="645"/>
      <c r="Z11" s="645"/>
      <c r="AA11" s="645"/>
      <c r="AB11" s="645"/>
      <c r="AC11" s="645"/>
      <c r="AD11" s="645"/>
      <c r="AE11" s="645"/>
      <c r="AF11" s="645"/>
      <c r="AG11" s="645"/>
      <c r="AH11" s="645"/>
      <c r="AI11" s="645"/>
    </row>
    <row r="12" spans="1:35" ht="15.75" customHeight="1">
      <c r="A12" s="1851"/>
      <c r="B12" s="1852"/>
      <c r="C12" s="1853"/>
      <c r="D12" s="1857"/>
      <c r="E12" s="1857"/>
      <c r="F12" s="169" t="s">
        <v>2642</v>
      </c>
      <c r="G12" s="424" t="s">
        <v>2012</v>
      </c>
      <c r="H12" s="647">
        <v>3</v>
      </c>
      <c r="I12" s="571">
        <v>1.3</v>
      </c>
      <c r="J12" s="649" t="s">
        <v>1721</v>
      </c>
      <c r="K12" s="650" t="s">
        <v>2008</v>
      </c>
      <c r="L12" s="647" t="s">
        <v>1722</v>
      </c>
      <c r="M12" s="647" t="s">
        <v>1722</v>
      </c>
      <c r="N12" s="647" t="s">
        <v>1722</v>
      </c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645"/>
      <c r="AA12" s="645"/>
      <c r="AB12" s="645"/>
      <c r="AC12" s="645"/>
      <c r="AD12" s="645"/>
      <c r="AE12" s="645"/>
      <c r="AF12" s="645"/>
      <c r="AG12" s="645"/>
      <c r="AH12" s="645"/>
      <c r="AI12" s="645"/>
    </row>
    <row r="13" spans="1:35" ht="15.75" customHeight="1">
      <c r="A13" s="1851"/>
      <c r="B13" s="1852"/>
      <c r="C13" s="1853"/>
      <c r="D13" s="1857"/>
      <c r="E13" s="1857"/>
      <c r="F13" s="169" t="s">
        <v>2642</v>
      </c>
      <c r="G13" s="424" t="s">
        <v>2012</v>
      </c>
      <c r="H13" s="647">
        <v>4</v>
      </c>
      <c r="I13" s="571">
        <v>1</v>
      </c>
      <c r="J13" s="649" t="s">
        <v>1723</v>
      </c>
      <c r="K13" s="650" t="s">
        <v>2008</v>
      </c>
      <c r="L13" s="647" t="s">
        <v>1722</v>
      </c>
      <c r="M13" s="647" t="s">
        <v>1722</v>
      </c>
      <c r="N13" s="647">
        <v>100</v>
      </c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</row>
    <row r="14" spans="1:35" ht="15.75" customHeight="1">
      <c r="A14" s="1851"/>
      <c r="B14" s="1852"/>
      <c r="C14" s="1853"/>
      <c r="D14" s="1857"/>
      <c r="E14" s="1857"/>
      <c r="F14" s="169" t="s">
        <v>2642</v>
      </c>
      <c r="G14" s="424" t="s">
        <v>2012</v>
      </c>
      <c r="H14" s="647">
        <v>5</v>
      </c>
      <c r="I14" s="571">
        <v>1</v>
      </c>
      <c r="J14" s="649" t="s">
        <v>1724</v>
      </c>
      <c r="K14" s="650"/>
      <c r="L14" s="647" t="s">
        <v>1722</v>
      </c>
      <c r="M14" s="647" t="s">
        <v>1722</v>
      </c>
      <c r="N14" s="647" t="s">
        <v>1722</v>
      </c>
      <c r="O14" s="645"/>
      <c r="P14" s="645"/>
      <c r="Q14" s="645"/>
      <c r="R14" s="645"/>
      <c r="S14" s="645"/>
      <c r="T14" s="645"/>
      <c r="U14" s="645"/>
      <c r="V14" s="645"/>
      <c r="W14" s="645"/>
      <c r="X14" s="645"/>
      <c r="Y14" s="645"/>
      <c r="Z14" s="645"/>
      <c r="AA14" s="645"/>
      <c r="AB14" s="645"/>
      <c r="AC14" s="645"/>
      <c r="AD14" s="645"/>
      <c r="AE14" s="645"/>
      <c r="AF14" s="645"/>
      <c r="AG14" s="645"/>
      <c r="AH14" s="645"/>
      <c r="AI14" s="645"/>
    </row>
    <row r="15" spans="1:35" ht="15.75" customHeight="1">
      <c r="A15" s="1851"/>
      <c r="B15" s="1852"/>
      <c r="C15" s="1853"/>
      <c r="D15" s="1857"/>
      <c r="E15" s="1857"/>
      <c r="F15" s="169" t="s">
        <v>2642</v>
      </c>
      <c r="G15" s="424" t="s">
        <v>2012</v>
      </c>
      <c r="H15" s="647">
        <v>6</v>
      </c>
      <c r="I15" s="223">
        <v>3</v>
      </c>
      <c r="J15" s="651" t="s">
        <v>3612</v>
      </c>
      <c r="K15" s="652" t="s">
        <v>1726</v>
      </c>
      <c r="L15" s="647">
        <v>61.69</v>
      </c>
      <c r="M15" s="647">
        <v>59.03</v>
      </c>
      <c r="N15" s="647">
        <v>63.2</v>
      </c>
      <c r="O15" s="645"/>
      <c r="P15" s="645"/>
      <c r="Q15" s="645"/>
      <c r="R15" s="645"/>
      <c r="S15" s="645"/>
      <c r="T15" s="645"/>
      <c r="U15" s="645"/>
      <c r="V15" s="645"/>
      <c r="W15" s="645"/>
      <c r="X15" s="645"/>
      <c r="Y15" s="645"/>
      <c r="Z15" s="645"/>
      <c r="AA15" s="645"/>
      <c r="AB15" s="645"/>
      <c r="AC15" s="645"/>
      <c r="AD15" s="645"/>
      <c r="AE15" s="645"/>
      <c r="AF15" s="645"/>
      <c r="AG15" s="645"/>
      <c r="AH15" s="645"/>
      <c r="AI15" s="645"/>
    </row>
    <row r="16" spans="1:35" ht="15.75" customHeight="1">
      <c r="A16" s="1851"/>
      <c r="B16" s="1852"/>
      <c r="C16" s="1853"/>
      <c r="D16" s="1857"/>
      <c r="E16" s="1857"/>
      <c r="F16" s="169" t="s">
        <v>2642</v>
      </c>
      <c r="G16" s="424" t="s">
        <v>2012</v>
      </c>
      <c r="H16" s="647">
        <v>7</v>
      </c>
      <c r="I16" s="223">
        <v>3</v>
      </c>
      <c r="J16" s="651" t="s">
        <v>3613</v>
      </c>
      <c r="K16" s="650" t="s">
        <v>1727</v>
      </c>
      <c r="L16" s="647">
        <v>83.18</v>
      </c>
      <c r="M16" s="647">
        <v>97.78</v>
      </c>
      <c r="N16" s="647">
        <v>88.91</v>
      </c>
      <c r="O16" s="645"/>
      <c r="P16" s="645"/>
      <c r="Q16" s="645"/>
      <c r="R16" s="645"/>
      <c r="S16" s="645"/>
      <c r="T16" s="645"/>
      <c r="U16" s="645"/>
      <c r="V16" s="645"/>
      <c r="W16" s="645"/>
      <c r="X16" s="645"/>
      <c r="Y16" s="645"/>
      <c r="Z16" s="645"/>
      <c r="AA16" s="645"/>
      <c r="AB16" s="645"/>
      <c r="AC16" s="645"/>
      <c r="AD16" s="645"/>
      <c r="AE16" s="645"/>
      <c r="AF16" s="645"/>
      <c r="AG16" s="645"/>
      <c r="AH16" s="645"/>
      <c r="AI16" s="645"/>
    </row>
    <row r="17" spans="1:35" ht="15.75" customHeight="1">
      <c r="A17" s="1851"/>
      <c r="B17" s="1852"/>
      <c r="C17" s="1853"/>
      <c r="D17" s="1857"/>
      <c r="E17" s="1857"/>
      <c r="F17" s="169" t="s">
        <v>2642</v>
      </c>
      <c r="G17" s="424" t="s">
        <v>2012</v>
      </c>
      <c r="H17" s="647">
        <v>8</v>
      </c>
      <c r="I17" s="223">
        <v>3</v>
      </c>
      <c r="J17" s="651" t="s">
        <v>3615</v>
      </c>
      <c r="K17" s="652" t="s">
        <v>2008</v>
      </c>
      <c r="L17" s="647" t="s">
        <v>1722</v>
      </c>
      <c r="M17" s="647" t="s">
        <v>1722</v>
      </c>
      <c r="N17" s="647" t="s">
        <v>1722</v>
      </c>
      <c r="O17" s="645"/>
      <c r="P17" s="645"/>
      <c r="Q17" s="645"/>
      <c r="R17" s="645"/>
      <c r="S17" s="645"/>
      <c r="T17" s="645"/>
      <c r="U17" s="645"/>
      <c r="V17" s="645"/>
      <c r="W17" s="645"/>
      <c r="X17" s="645"/>
      <c r="Y17" s="645"/>
      <c r="Z17" s="645"/>
      <c r="AA17" s="645"/>
      <c r="AB17" s="645"/>
      <c r="AC17" s="645"/>
      <c r="AD17" s="645"/>
      <c r="AE17" s="645"/>
      <c r="AF17" s="645"/>
      <c r="AG17" s="645"/>
      <c r="AH17" s="645"/>
      <c r="AI17" s="645"/>
    </row>
    <row r="18" spans="1:35" ht="15.75" customHeight="1">
      <c r="A18" s="1851"/>
      <c r="B18" s="1852"/>
      <c r="C18" s="1853"/>
      <c r="D18" s="1857"/>
      <c r="E18" s="1857"/>
      <c r="F18" s="169" t="s">
        <v>2642</v>
      </c>
      <c r="G18" s="424" t="s">
        <v>2012</v>
      </c>
      <c r="H18" s="647">
        <v>9</v>
      </c>
      <c r="I18" s="223">
        <v>5</v>
      </c>
      <c r="J18" s="649" t="s">
        <v>1728</v>
      </c>
      <c r="K18" s="650" t="s">
        <v>1726</v>
      </c>
      <c r="L18" s="647" t="s">
        <v>1722</v>
      </c>
      <c r="M18" s="647" t="s">
        <v>1722</v>
      </c>
      <c r="N18" s="647" t="s">
        <v>1722</v>
      </c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</row>
    <row r="19" spans="1:35" ht="15.75" customHeight="1">
      <c r="A19" s="1851"/>
      <c r="B19" s="1852"/>
      <c r="C19" s="1853"/>
      <c r="D19" s="1857"/>
      <c r="E19" s="1857"/>
      <c r="F19" s="169" t="s">
        <v>2642</v>
      </c>
      <c r="G19" s="424" t="s">
        <v>2012</v>
      </c>
      <c r="H19" s="647">
        <v>10</v>
      </c>
      <c r="I19" s="223">
        <v>5</v>
      </c>
      <c r="J19" s="649" t="s">
        <v>2239</v>
      </c>
      <c r="K19" s="650">
        <v>100</v>
      </c>
      <c r="L19" s="647">
        <v>100</v>
      </c>
      <c r="M19" s="647">
        <v>100</v>
      </c>
      <c r="N19" s="647">
        <v>100</v>
      </c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</row>
    <row r="20" spans="1:35" ht="15.75" customHeight="1">
      <c r="A20" s="1851"/>
      <c r="B20" s="1852"/>
      <c r="C20" s="1853"/>
      <c r="D20" s="1857"/>
      <c r="E20" s="1857"/>
      <c r="F20" s="169" t="s">
        <v>2642</v>
      </c>
      <c r="G20" s="424" t="s">
        <v>2012</v>
      </c>
      <c r="H20" s="647">
        <v>11</v>
      </c>
      <c r="I20" s="223">
        <v>5</v>
      </c>
      <c r="J20" s="649" t="s">
        <v>2240</v>
      </c>
      <c r="K20" s="650" t="s">
        <v>2009</v>
      </c>
      <c r="L20" s="653"/>
      <c r="M20" s="653"/>
      <c r="N20" s="653"/>
      <c r="O20" s="645"/>
      <c r="P20" s="645"/>
      <c r="Q20" s="645"/>
      <c r="R20" s="645"/>
      <c r="S20" s="645"/>
      <c r="T20" s="645"/>
      <c r="U20" s="645"/>
      <c r="V20" s="645"/>
      <c r="W20" s="645"/>
      <c r="X20" s="645"/>
      <c r="Y20" s="645"/>
      <c r="Z20" s="645"/>
      <c r="AA20" s="645"/>
      <c r="AB20" s="645"/>
      <c r="AC20" s="645"/>
      <c r="AD20" s="645"/>
      <c r="AE20" s="645"/>
      <c r="AF20" s="645"/>
      <c r="AG20" s="645"/>
      <c r="AH20" s="645"/>
      <c r="AI20" s="645"/>
    </row>
    <row r="21" spans="1:35" ht="15.75" customHeight="1">
      <c r="A21" s="1851"/>
      <c r="B21" s="1852"/>
      <c r="C21" s="1853"/>
      <c r="D21" s="1857"/>
      <c r="E21" s="1857"/>
      <c r="F21" s="169" t="s">
        <v>2642</v>
      </c>
      <c r="G21" s="424" t="s">
        <v>2012</v>
      </c>
      <c r="H21" s="647">
        <v>12</v>
      </c>
      <c r="I21" s="223">
        <v>5</v>
      </c>
      <c r="J21" s="649" t="s">
        <v>1731</v>
      </c>
      <c r="K21" s="650" t="s">
        <v>1725</v>
      </c>
      <c r="L21" s="647">
        <v>10.9</v>
      </c>
      <c r="M21" s="647">
        <v>3.41</v>
      </c>
      <c r="N21" s="647">
        <v>4.18</v>
      </c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645"/>
      <c r="AB21" s="645"/>
      <c r="AC21" s="645"/>
      <c r="AD21" s="645"/>
      <c r="AE21" s="645"/>
      <c r="AF21" s="645"/>
      <c r="AG21" s="645"/>
      <c r="AH21" s="645"/>
      <c r="AI21" s="645"/>
    </row>
    <row r="22" spans="1:35" ht="15.75" customHeight="1">
      <c r="A22" s="1851"/>
      <c r="B22" s="1852"/>
      <c r="C22" s="1853"/>
      <c r="D22" s="1857"/>
      <c r="E22" s="1857"/>
      <c r="F22" s="169" t="s">
        <v>2642</v>
      </c>
      <c r="G22" s="424" t="s">
        <v>2012</v>
      </c>
      <c r="H22" s="647">
        <v>13</v>
      </c>
      <c r="I22" s="223">
        <v>5</v>
      </c>
      <c r="J22" s="649" t="s">
        <v>1732</v>
      </c>
      <c r="K22" s="650" t="s">
        <v>1733</v>
      </c>
      <c r="L22" s="647">
        <v>2.4900000000000002</v>
      </c>
      <c r="M22" s="647">
        <v>1.37</v>
      </c>
      <c r="N22" s="647">
        <v>2.2999999999999998</v>
      </c>
      <c r="O22" s="645"/>
      <c r="P22" s="645"/>
      <c r="Q22" s="645"/>
      <c r="R22" s="645"/>
      <c r="S22" s="645"/>
      <c r="T22" s="645"/>
      <c r="U22" s="645"/>
      <c r="V22" s="645"/>
      <c r="W22" s="645"/>
      <c r="X22" s="645"/>
      <c r="Y22" s="645"/>
      <c r="Z22" s="645"/>
      <c r="AA22" s="645"/>
      <c r="AB22" s="645"/>
      <c r="AC22" s="645"/>
      <c r="AD22" s="645"/>
      <c r="AE22" s="645"/>
      <c r="AF22" s="645"/>
      <c r="AG22" s="645"/>
      <c r="AH22" s="645"/>
      <c r="AI22" s="645"/>
    </row>
    <row r="23" spans="1:35" ht="15.75" customHeight="1">
      <c r="A23" s="1851"/>
      <c r="B23" s="1852"/>
      <c r="C23" s="1853"/>
      <c r="D23" s="1857"/>
      <c r="E23" s="1857"/>
      <c r="F23" s="169" t="s">
        <v>2642</v>
      </c>
      <c r="G23" s="424" t="s">
        <v>2012</v>
      </c>
      <c r="H23" s="647">
        <v>14</v>
      </c>
      <c r="I23" s="223">
        <v>4</v>
      </c>
      <c r="J23" s="649" t="s">
        <v>3587</v>
      </c>
      <c r="K23" s="650" t="s">
        <v>3608</v>
      </c>
      <c r="L23" s="647">
        <v>0</v>
      </c>
      <c r="M23" s="647">
        <v>10.3</v>
      </c>
      <c r="N23" s="647">
        <v>8.4</v>
      </c>
      <c r="O23" s="645"/>
      <c r="P23" s="645"/>
      <c r="Q23" s="645"/>
      <c r="R23" s="645"/>
      <c r="S23" s="645"/>
      <c r="T23" s="645"/>
      <c r="U23" s="645"/>
      <c r="V23" s="645"/>
      <c r="W23" s="645"/>
      <c r="X23" s="645"/>
      <c r="Y23" s="645"/>
      <c r="Z23" s="645"/>
      <c r="AA23" s="645"/>
      <c r="AB23" s="645"/>
      <c r="AC23" s="645"/>
      <c r="AD23" s="645"/>
      <c r="AE23" s="645"/>
      <c r="AF23" s="645"/>
      <c r="AG23" s="645"/>
      <c r="AH23" s="645"/>
      <c r="AI23" s="645"/>
    </row>
    <row r="24" spans="1:35" ht="15.75" customHeight="1">
      <c r="A24" s="1851"/>
      <c r="B24" s="1852"/>
      <c r="C24" s="1853"/>
      <c r="D24" s="1857"/>
      <c r="E24" s="1857"/>
      <c r="F24" s="169" t="s">
        <v>1425</v>
      </c>
      <c r="G24" s="424" t="s">
        <v>2013</v>
      </c>
      <c r="H24" s="646">
        <v>15</v>
      </c>
      <c r="I24" s="223">
        <v>5</v>
      </c>
      <c r="J24" s="649" t="s">
        <v>1730</v>
      </c>
      <c r="K24" s="650" t="s">
        <v>1727</v>
      </c>
      <c r="L24" s="653"/>
      <c r="M24" s="653"/>
      <c r="N24" s="647">
        <v>100</v>
      </c>
      <c r="O24" s="645"/>
      <c r="P24" s="645"/>
      <c r="Q24" s="645"/>
      <c r="R24" s="645"/>
      <c r="S24" s="645"/>
      <c r="T24" s="645"/>
      <c r="U24" s="645"/>
      <c r="V24" s="645"/>
      <c r="W24" s="645"/>
      <c r="X24" s="645"/>
      <c r="Y24" s="645"/>
      <c r="Z24" s="645"/>
      <c r="AA24" s="645"/>
      <c r="AB24" s="645"/>
      <c r="AC24" s="645"/>
      <c r="AD24" s="645"/>
      <c r="AE24" s="645"/>
      <c r="AF24" s="645"/>
      <c r="AG24" s="645"/>
      <c r="AH24" s="645"/>
      <c r="AI24" s="645"/>
    </row>
    <row r="25" spans="1:35" ht="15.75" customHeight="1">
      <c r="A25" s="1851"/>
      <c r="B25" s="1852"/>
      <c r="C25" s="1853"/>
      <c r="D25" s="1857"/>
      <c r="E25" s="1857"/>
      <c r="F25" s="169" t="s">
        <v>1425</v>
      </c>
      <c r="G25" s="424" t="s">
        <v>2013</v>
      </c>
      <c r="H25" s="647">
        <v>16</v>
      </c>
      <c r="I25" s="223">
        <v>5</v>
      </c>
      <c r="J25" s="649" t="s">
        <v>1734</v>
      </c>
      <c r="K25" s="650" t="s">
        <v>1735</v>
      </c>
      <c r="L25" s="647" t="s">
        <v>1722</v>
      </c>
      <c r="M25" s="647" t="s">
        <v>1722</v>
      </c>
      <c r="N25" s="647" t="s">
        <v>1722</v>
      </c>
      <c r="O25" s="645"/>
      <c r="P25" s="645"/>
      <c r="Q25" s="645"/>
      <c r="R25" s="645"/>
      <c r="S25" s="645"/>
      <c r="T25" s="645"/>
      <c r="U25" s="645"/>
      <c r="V25" s="645"/>
      <c r="W25" s="645"/>
      <c r="X25" s="645"/>
      <c r="Y25" s="645"/>
      <c r="Z25" s="645"/>
      <c r="AA25" s="645"/>
      <c r="AB25" s="645"/>
      <c r="AC25" s="645"/>
      <c r="AD25" s="645"/>
      <c r="AE25" s="645"/>
      <c r="AF25" s="645"/>
      <c r="AG25" s="645"/>
      <c r="AH25" s="645"/>
      <c r="AI25" s="645"/>
    </row>
    <row r="26" spans="1:35" ht="15.75" customHeight="1">
      <c r="A26" s="1851"/>
      <c r="B26" s="1852"/>
      <c r="C26" s="1853"/>
      <c r="D26" s="1478"/>
      <c r="E26" s="1478"/>
      <c r="F26" s="169" t="s">
        <v>3589</v>
      </c>
      <c r="G26" s="654" t="s">
        <v>2014</v>
      </c>
      <c r="H26" s="647">
        <v>17</v>
      </c>
      <c r="I26" s="223">
        <v>2</v>
      </c>
      <c r="J26" s="649" t="s">
        <v>3580</v>
      </c>
      <c r="K26" s="652" t="s">
        <v>1725</v>
      </c>
      <c r="L26" s="653"/>
      <c r="M26" s="653"/>
      <c r="N26" s="653"/>
      <c r="O26" s="645"/>
      <c r="P26" s="645"/>
      <c r="Q26" s="645"/>
      <c r="R26" s="645"/>
      <c r="S26" s="645"/>
      <c r="T26" s="645"/>
      <c r="U26" s="645"/>
      <c r="V26" s="645"/>
      <c r="W26" s="645"/>
      <c r="X26" s="645"/>
      <c r="Y26" s="645"/>
      <c r="Z26" s="645"/>
      <c r="AA26" s="645"/>
      <c r="AB26" s="645"/>
      <c r="AC26" s="645"/>
      <c r="AD26" s="645"/>
      <c r="AE26" s="645"/>
      <c r="AF26" s="645"/>
      <c r="AG26" s="645"/>
      <c r="AH26" s="645"/>
      <c r="AI26" s="645"/>
    </row>
    <row r="27" spans="1:35" ht="15.75" customHeight="1">
      <c r="A27" s="1851"/>
      <c r="B27" s="1852"/>
      <c r="C27" s="1853"/>
      <c r="D27" s="1858" t="s">
        <v>468</v>
      </c>
      <c r="E27" s="1858" t="s">
        <v>1736</v>
      </c>
      <c r="F27" s="169" t="s">
        <v>1425</v>
      </c>
      <c r="G27" s="424" t="s">
        <v>2012</v>
      </c>
      <c r="H27" s="653">
        <v>18</v>
      </c>
      <c r="I27" s="223" t="s">
        <v>1719</v>
      </c>
      <c r="J27" s="649" t="s">
        <v>1737</v>
      </c>
      <c r="K27" s="650" t="s">
        <v>1738</v>
      </c>
      <c r="L27" s="653"/>
      <c r="M27" s="653"/>
      <c r="N27" s="653"/>
      <c r="O27" s="645"/>
      <c r="P27" s="645"/>
      <c r="Q27" s="645"/>
      <c r="R27" s="645"/>
      <c r="S27" s="645"/>
      <c r="T27" s="645"/>
      <c r="U27" s="645"/>
      <c r="V27" s="645"/>
      <c r="W27" s="645"/>
      <c r="X27" s="645"/>
      <c r="Y27" s="645"/>
      <c r="Z27" s="645"/>
      <c r="AA27" s="645"/>
      <c r="AB27" s="645"/>
      <c r="AC27" s="645"/>
      <c r="AD27" s="645"/>
      <c r="AE27" s="645"/>
      <c r="AF27" s="645"/>
      <c r="AG27" s="645"/>
      <c r="AH27" s="645"/>
      <c r="AI27" s="645"/>
    </row>
    <row r="28" spans="1:35" ht="15.75" customHeight="1">
      <c r="A28" s="1851"/>
      <c r="B28" s="1852"/>
      <c r="C28" s="1853"/>
      <c r="D28" s="1858"/>
      <c r="E28" s="1858"/>
      <c r="F28" s="169" t="s">
        <v>1425</v>
      </c>
      <c r="G28" s="424" t="s">
        <v>2012</v>
      </c>
      <c r="H28" s="647">
        <v>19</v>
      </c>
      <c r="I28" s="223">
        <v>1</v>
      </c>
      <c r="J28" s="649" t="s">
        <v>1739</v>
      </c>
      <c r="K28" s="650" t="s">
        <v>2008</v>
      </c>
      <c r="L28" s="653"/>
      <c r="M28" s="653"/>
      <c r="N28" s="653"/>
      <c r="O28" s="645"/>
      <c r="P28" s="645"/>
      <c r="Q28" s="645"/>
      <c r="R28" s="645"/>
      <c r="S28" s="645"/>
      <c r="T28" s="645"/>
      <c r="U28" s="645"/>
      <c r="V28" s="645"/>
      <c r="W28" s="645"/>
      <c r="X28" s="645"/>
      <c r="Y28" s="645"/>
      <c r="Z28" s="645"/>
      <c r="AA28" s="645"/>
      <c r="AB28" s="645"/>
      <c r="AC28" s="645"/>
      <c r="AD28" s="645"/>
      <c r="AE28" s="645"/>
      <c r="AF28" s="645"/>
      <c r="AG28" s="645"/>
      <c r="AH28" s="645"/>
      <c r="AI28" s="645"/>
    </row>
    <row r="29" spans="1:35" ht="15.75" customHeight="1">
      <c r="A29" s="1851"/>
      <c r="B29" s="1852"/>
      <c r="C29" s="1853"/>
      <c r="D29" s="1858"/>
      <c r="E29" s="1858"/>
      <c r="F29" s="169" t="s">
        <v>1425</v>
      </c>
      <c r="G29" s="424" t="s">
        <v>2012</v>
      </c>
      <c r="H29" s="647">
        <v>20</v>
      </c>
      <c r="I29" s="223">
        <v>1</v>
      </c>
      <c r="J29" s="649" t="s">
        <v>1740</v>
      </c>
      <c r="K29" s="650" t="s">
        <v>2008</v>
      </c>
      <c r="L29" s="653"/>
      <c r="M29" s="653"/>
      <c r="N29" s="653"/>
      <c r="O29" s="645"/>
      <c r="P29" s="645"/>
      <c r="Q29" s="645"/>
      <c r="R29" s="645"/>
      <c r="S29" s="645"/>
      <c r="T29" s="645"/>
      <c r="U29" s="645"/>
      <c r="V29" s="645"/>
      <c r="W29" s="645"/>
      <c r="X29" s="645"/>
      <c r="Y29" s="645"/>
      <c r="Z29" s="645"/>
      <c r="AA29" s="645"/>
      <c r="AB29" s="645"/>
      <c r="AC29" s="645"/>
      <c r="AD29" s="645"/>
      <c r="AE29" s="645"/>
      <c r="AF29" s="645"/>
      <c r="AG29" s="645"/>
      <c r="AH29" s="645"/>
      <c r="AI29" s="645"/>
    </row>
    <row r="30" spans="1:35" ht="15.75" customHeight="1">
      <c r="A30" s="1851"/>
      <c r="B30" s="1852"/>
      <c r="C30" s="1853"/>
      <c r="D30" s="1858"/>
      <c r="E30" s="1858"/>
      <c r="F30" s="169" t="s">
        <v>1425</v>
      </c>
      <c r="G30" s="424" t="s">
        <v>2013</v>
      </c>
      <c r="H30" s="647">
        <v>21</v>
      </c>
      <c r="I30" s="571">
        <v>3</v>
      </c>
      <c r="J30" s="651" t="s">
        <v>3618</v>
      </c>
      <c r="K30" s="650" t="s">
        <v>3619</v>
      </c>
      <c r="L30" s="653"/>
      <c r="M30" s="653"/>
      <c r="N30" s="653"/>
      <c r="O30" s="645"/>
      <c r="P30" s="645"/>
      <c r="Q30" s="645"/>
      <c r="R30" s="645"/>
      <c r="S30" s="645"/>
      <c r="T30" s="645"/>
      <c r="U30" s="645"/>
      <c r="V30" s="645"/>
      <c r="W30" s="645"/>
      <c r="X30" s="645"/>
      <c r="Y30" s="645"/>
      <c r="Z30" s="645"/>
      <c r="AA30" s="645"/>
      <c r="AB30" s="645"/>
      <c r="AC30" s="645"/>
      <c r="AD30" s="645"/>
      <c r="AE30" s="645"/>
      <c r="AF30" s="645"/>
      <c r="AG30" s="645"/>
      <c r="AH30" s="645"/>
      <c r="AI30" s="645"/>
    </row>
    <row r="31" spans="1:35" ht="15.75" customHeight="1">
      <c r="A31" s="1851"/>
      <c r="B31" s="1852"/>
      <c r="C31" s="1853"/>
      <c r="D31" s="1858"/>
      <c r="E31" s="1858"/>
      <c r="F31" s="169" t="s">
        <v>1425</v>
      </c>
      <c r="G31" s="424" t="s">
        <v>2013</v>
      </c>
      <c r="H31" s="647">
        <v>22</v>
      </c>
      <c r="I31" s="571">
        <v>3</v>
      </c>
      <c r="J31" s="651" t="s">
        <v>3616</v>
      </c>
      <c r="K31" s="650" t="s">
        <v>3617</v>
      </c>
      <c r="L31" s="653"/>
      <c r="M31" s="653"/>
      <c r="N31" s="653"/>
      <c r="O31" s="645"/>
      <c r="P31" s="645"/>
      <c r="Q31" s="645"/>
      <c r="R31" s="645"/>
      <c r="S31" s="645"/>
      <c r="T31" s="645"/>
      <c r="U31" s="645"/>
      <c r="V31" s="645"/>
      <c r="W31" s="645"/>
      <c r="X31" s="645"/>
      <c r="Y31" s="645"/>
      <c r="Z31" s="645"/>
      <c r="AA31" s="645"/>
      <c r="AB31" s="645"/>
      <c r="AC31" s="645"/>
      <c r="AD31" s="645"/>
      <c r="AE31" s="645"/>
      <c r="AF31" s="645"/>
      <c r="AG31" s="645"/>
      <c r="AH31" s="645"/>
      <c r="AI31" s="645"/>
    </row>
    <row r="32" spans="1:35" ht="15.75" customHeight="1">
      <c r="A32" s="1851"/>
      <c r="B32" s="1852"/>
      <c r="C32" s="1853"/>
      <c r="D32" s="1858"/>
      <c r="E32" s="1858"/>
      <c r="F32" s="169" t="s">
        <v>1425</v>
      </c>
      <c r="G32" s="655" t="s">
        <v>2013</v>
      </c>
      <c r="H32" s="647">
        <v>23</v>
      </c>
      <c r="I32" s="223">
        <v>5</v>
      </c>
      <c r="J32" s="649" t="s">
        <v>1746</v>
      </c>
      <c r="K32" s="656"/>
      <c r="L32" s="657"/>
      <c r="M32" s="657"/>
      <c r="N32" s="657"/>
      <c r="O32" s="645"/>
      <c r="P32" s="645"/>
      <c r="Q32" s="645"/>
      <c r="R32" s="645"/>
      <c r="S32" s="645"/>
      <c r="T32" s="645"/>
      <c r="U32" s="645"/>
      <c r="V32" s="645"/>
      <c r="W32" s="645"/>
      <c r="X32" s="645"/>
      <c r="Y32" s="645"/>
      <c r="Z32" s="645"/>
      <c r="AA32" s="645"/>
      <c r="AB32" s="645"/>
      <c r="AC32" s="645"/>
      <c r="AD32" s="645"/>
      <c r="AE32" s="645"/>
      <c r="AF32" s="645"/>
      <c r="AG32" s="645"/>
      <c r="AH32" s="645"/>
      <c r="AI32" s="645"/>
    </row>
    <row r="33" spans="1:35" ht="15.75" customHeight="1">
      <c r="A33" s="1851"/>
      <c r="B33" s="1852"/>
      <c r="C33" s="1853"/>
      <c r="D33" s="1858"/>
      <c r="E33" s="1858"/>
      <c r="F33" s="169" t="s">
        <v>1425</v>
      </c>
      <c r="G33" s="424" t="s">
        <v>2012</v>
      </c>
      <c r="H33" s="657">
        <v>24</v>
      </c>
      <c r="I33" s="223">
        <v>5</v>
      </c>
      <c r="J33" s="649" t="s">
        <v>1747</v>
      </c>
      <c r="K33" s="650"/>
      <c r="L33" s="653"/>
      <c r="M33" s="653"/>
      <c r="N33" s="653"/>
      <c r="O33" s="645"/>
      <c r="P33" s="645"/>
      <c r="Q33" s="645"/>
      <c r="R33" s="645"/>
      <c r="S33" s="645"/>
      <c r="T33" s="645"/>
      <c r="U33" s="645"/>
      <c r="V33" s="645"/>
      <c r="W33" s="645"/>
      <c r="X33" s="645"/>
      <c r="Y33" s="645"/>
      <c r="Z33" s="645"/>
      <c r="AA33" s="645"/>
      <c r="AB33" s="645"/>
      <c r="AC33" s="645"/>
      <c r="AD33" s="645"/>
      <c r="AE33" s="645"/>
      <c r="AF33" s="645"/>
      <c r="AG33" s="645"/>
      <c r="AH33" s="645"/>
      <c r="AI33" s="645"/>
    </row>
    <row r="34" spans="1:35" s="661" customFormat="1" ht="15.75" customHeight="1">
      <c r="A34" s="1851"/>
      <c r="B34" s="1852"/>
      <c r="C34" s="1853"/>
      <c r="D34" s="1858"/>
      <c r="E34" s="1858"/>
      <c r="F34" s="169"/>
      <c r="G34" s="169"/>
      <c r="H34" s="658"/>
      <c r="I34" s="223"/>
      <c r="J34" s="659"/>
      <c r="K34" s="223"/>
      <c r="L34" s="658"/>
      <c r="M34" s="658"/>
      <c r="N34" s="658"/>
      <c r="O34" s="660"/>
      <c r="P34" s="660"/>
      <c r="Q34" s="660"/>
      <c r="R34" s="660"/>
      <c r="S34" s="660"/>
      <c r="T34" s="660"/>
      <c r="U34" s="660"/>
      <c r="V34" s="660"/>
      <c r="W34" s="660"/>
      <c r="X34" s="660"/>
      <c r="Y34" s="660"/>
      <c r="Z34" s="660"/>
      <c r="AA34" s="660"/>
      <c r="AB34" s="660"/>
      <c r="AC34" s="660"/>
      <c r="AD34" s="660"/>
      <c r="AE34" s="660"/>
      <c r="AF34" s="660"/>
      <c r="AG34" s="660"/>
      <c r="AH34" s="660"/>
      <c r="AI34" s="660"/>
    </row>
    <row r="35" spans="1:35" ht="15.75" customHeight="1">
      <c r="A35" s="1851"/>
      <c r="B35" s="1852"/>
      <c r="C35" s="1853"/>
      <c r="D35" s="1858"/>
      <c r="E35" s="1858"/>
      <c r="F35" s="169" t="s">
        <v>3589</v>
      </c>
      <c r="G35" s="424" t="s">
        <v>2014</v>
      </c>
      <c r="H35" s="647">
        <v>25</v>
      </c>
      <c r="I35" s="223">
        <v>5</v>
      </c>
      <c r="J35" s="649" t="s">
        <v>1742</v>
      </c>
      <c r="K35" s="650" t="s">
        <v>1743</v>
      </c>
      <c r="L35" s="653"/>
      <c r="M35" s="653"/>
      <c r="N35" s="653"/>
      <c r="O35" s="645"/>
      <c r="P35" s="645"/>
      <c r="Q35" s="645"/>
      <c r="R35" s="645"/>
      <c r="S35" s="645"/>
      <c r="T35" s="645"/>
      <c r="U35" s="645"/>
      <c r="V35" s="645"/>
      <c r="W35" s="645"/>
      <c r="X35" s="645"/>
      <c r="Y35" s="645"/>
      <c r="Z35" s="645"/>
      <c r="AA35" s="645"/>
      <c r="AB35" s="645"/>
      <c r="AC35" s="645"/>
      <c r="AD35" s="645"/>
      <c r="AE35" s="645"/>
      <c r="AF35" s="645"/>
      <c r="AG35" s="645"/>
      <c r="AH35" s="645"/>
      <c r="AI35" s="645"/>
    </row>
    <row r="36" spans="1:35" ht="15.75" customHeight="1">
      <c r="A36" s="1851"/>
      <c r="B36" s="1852"/>
      <c r="C36" s="1853"/>
      <c r="D36" s="1858"/>
      <c r="E36" s="1858"/>
      <c r="F36" s="169" t="s">
        <v>3589</v>
      </c>
      <c r="G36" s="654" t="s">
        <v>2014</v>
      </c>
      <c r="H36" s="647">
        <v>26</v>
      </c>
      <c r="I36" s="571">
        <v>5</v>
      </c>
      <c r="J36" s="662" t="s">
        <v>3275</v>
      </c>
      <c r="K36" s="663"/>
      <c r="L36" s="664"/>
      <c r="M36" s="664"/>
      <c r="N36" s="664"/>
      <c r="O36" s="645"/>
      <c r="P36" s="645"/>
      <c r="Q36" s="645"/>
      <c r="R36" s="645"/>
      <c r="S36" s="645"/>
      <c r="T36" s="645"/>
      <c r="U36" s="645"/>
      <c r="V36" s="645"/>
      <c r="W36" s="645"/>
      <c r="X36" s="645"/>
      <c r="Y36" s="645"/>
      <c r="Z36" s="645"/>
      <c r="AA36" s="645"/>
      <c r="AB36" s="645"/>
      <c r="AC36" s="645"/>
      <c r="AD36" s="645"/>
      <c r="AE36" s="645"/>
      <c r="AF36" s="645"/>
      <c r="AG36" s="645"/>
      <c r="AH36" s="645"/>
      <c r="AI36" s="645"/>
    </row>
    <row r="37" spans="1:35" ht="15.75" customHeight="1">
      <c r="A37" s="1851"/>
      <c r="B37" s="1852"/>
      <c r="C37" s="1853"/>
      <c r="D37" s="1861" t="s">
        <v>955</v>
      </c>
      <c r="E37" s="1861" t="s">
        <v>1748</v>
      </c>
      <c r="F37" s="169" t="s">
        <v>1749</v>
      </c>
      <c r="G37" s="424" t="s">
        <v>2012</v>
      </c>
      <c r="H37" s="653">
        <v>27</v>
      </c>
      <c r="I37" s="223">
        <v>1</v>
      </c>
      <c r="J37" s="649" t="s">
        <v>1750</v>
      </c>
      <c r="K37" s="650" t="s">
        <v>1751</v>
      </c>
      <c r="L37" s="653"/>
      <c r="M37" s="653"/>
      <c r="N37" s="653"/>
      <c r="O37" s="645"/>
      <c r="P37" s="645"/>
      <c r="Q37" s="645"/>
      <c r="R37" s="645"/>
      <c r="S37" s="645"/>
      <c r="T37" s="645"/>
      <c r="U37" s="645"/>
      <c r="V37" s="645"/>
      <c r="W37" s="645"/>
      <c r="X37" s="645"/>
      <c r="Y37" s="645"/>
      <c r="Z37" s="645"/>
      <c r="AA37" s="645"/>
      <c r="AB37" s="645"/>
      <c r="AC37" s="645"/>
      <c r="AD37" s="645"/>
      <c r="AE37" s="645"/>
      <c r="AF37" s="645"/>
      <c r="AG37" s="645"/>
      <c r="AH37" s="645"/>
      <c r="AI37" s="645"/>
    </row>
    <row r="38" spans="1:35" ht="15.75" customHeight="1">
      <c r="A38" s="1851"/>
      <c r="B38" s="1852"/>
      <c r="C38" s="1853"/>
      <c r="D38" s="1861"/>
      <c r="E38" s="1861"/>
      <c r="F38" s="169" t="s">
        <v>1749</v>
      </c>
      <c r="G38" s="424" t="s">
        <v>2015</v>
      </c>
      <c r="H38" s="647">
        <v>28</v>
      </c>
      <c r="I38" s="223">
        <v>1</v>
      </c>
      <c r="J38" s="649" t="s">
        <v>1752</v>
      </c>
      <c r="K38" s="650" t="s">
        <v>1753</v>
      </c>
      <c r="L38" s="653"/>
      <c r="M38" s="653"/>
      <c r="N38" s="653"/>
      <c r="O38" s="645"/>
      <c r="P38" s="645"/>
      <c r="Q38" s="645"/>
      <c r="R38" s="645"/>
      <c r="S38" s="645"/>
      <c r="T38" s="645"/>
      <c r="U38" s="645"/>
      <c r="V38" s="645"/>
      <c r="W38" s="645"/>
      <c r="X38" s="645"/>
      <c r="Y38" s="645"/>
      <c r="Z38" s="645"/>
      <c r="AA38" s="645"/>
      <c r="AB38" s="645"/>
      <c r="AC38" s="645"/>
      <c r="AD38" s="645"/>
      <c r="AE38" s="645"/>
      <c r="AF38" s="645"/>
      <c r="AG38" s="645"/>
      <c r="AH38" s="645"/>
      <c r="AI38" s="645"/>
    </row>
    <row r="39" spans="1:35" ht="15.75" customHeight="1">
      <c r="A39" s="1851"/>
      <c r="B39" s="1852"/>
      <c r="C39" s="1853"/>
      <c r="D39" s="1861"/>
      <c r="E39" s="1861"/>
      <c r="F39" s="169" t="s">
        <v>1749</v>
      </c>
      <c r="G39" s="424" t="s">
        <v>2012</v>
      </c>
      <c r="H39" s="647">
        <v>29</v>
      </c>
      <c r="I39" s="223">
        <v>1</v>
      </c>
      <c r="J39" s="649" t="s">
        <v>1754</v>
      </c>
      <c r="K39" s="650" t="s">
        <v>1755</v>
      </c>
      <c r="L39" s="653"/>
      <c r="M39" s="653"/>
      <c r="N39" s="653"/>
      <c r="O39" s="645"/>
      <c r="P39" s="645"/>
      <c r="Q39" s="645"/>
      <c r="R39" s="645"/>
      <c r="S39" s="645"/>
      <c r="T39" s="645"/>
      <c r="U39" s="645"/>
      <c r="V39" s="645"/>
      <c r="W39" s="645"/>
      <c r="X39" s="645"/>
      <c r="Y39" s="645"/>
      <c r="Z39" s="645"/>
      <c r="AA39" s="645"/>
      <c r="AB39" s="645"/>
      <c r="AC39" s="645"/>
      <c r="AD39" s="645"/>
      <c r="AE39" s="645"/>
      <c r="AF39" s="645"/>
      <c r="AG39" s="645"/>
      <c r="AH39" s="645"/>
      <c r="AI39" s="645"/>
    </row>
    <row r="40" spans="1:35" ht="15.75" customHeight="1">
      <c r="A40" s="1851"/>
      <c r="B40" s="1852"/>
      <c r="C40" s="1853"/>
      <c r="D40" s="1861"/>
      <c r="E40" s="1861"/>
      <c r="F40" s="169" t="s">
        <v>1749</v>
      </c>
      <c r="G40" s="424" t="s">
        <v>2012</v>
      </c>
      <c r="H40" s="647">
        <v>30</v>
      </c>
      <c r="I40" s="223">
        <v>2</v>
      </c>
      <c r="J40" s="649" t="s">
        <v>1756</v>
      </c>
      <c r="K40" s="650"/>
      <c r="L40" s="653"/>
      <c r="M40" s="653"/>
      <c r="N40" s="653"/>
      <c r="O40" s="645"/>
      <c r="P40" s="665"/>
      <c r="Q40" s="665"/>
      <c r="R40" s="665"/>
      <c r="S40" s="665"/>
      <c r="T40" s="665"/>
      <c r="U40" s="665"/>
      <c r="V40" s="665"/>
      <c r="W40" s="665"/>
      <c r="X40" s="665"/>
      <c r="Y40" s="665"/>
      <c r="Z40" s="665"/>
      <c r="AA40" s="665"/>
      <c r="AB40" s="665"/>
      <c r="AC40" s="665"/>
      <c r="AD40" s="665"/>
      <c r="AE40" s="665"/>
      <c r="AF40" s="665"/>
      <c r="AG40" s="665"/>
      <c r="AH40" s="665"/>
      <c r="AI40" s="665"/>
    </row>
    <row r="41" spans="1:35" ht="15.75" customHeight="1">
      <c r="A41" s="1851"/>
      <c r="B41" s="1852"/>
      <c r="C41" s="1853"/>
      <c r="D41" s="1861"/>
      <c r="E41" s="1861"/>
      <c r="F41" s="169" t="s">
        <v>1749</v>
      </c>
      <c r="G41" s="666" t="s">
        <v>2013</v>
      </c>
      <c r="H41" s="647">
        <v>31</v>
      </c>
      <c r="I41" s="223">
        <v>3</v>
      </c>
      <c r="J41" s="651" t="s">
        <v>3621</v>
      </c>
      <c r="K41" s="667" t="s">
        <v>3617</v>
      </c>
      <c r="L41" s="668"/>
      <c r="M41" s="668"/>
      <c r="N41" s="668"/>
      <c r="O41" s="645"/>
      <c r="P41" s="645"/>
      <c r="Q41" s="645"/>
      <c r="R41" s="645"/>
      <c r="S41" s="645"/>
      <c r="T41" s="645"/>
      <c r="U41" s="645"/>
      <c r="V41" s="645"/>
      <c r="W41" s="645"/>
      <c r="X41" s="645"/>
      <c r="Y41" s="645"/>
      <c r="Z41" s="645"/>
      <c r="AA41" s="645"/>
      <c r="AB41" s="645"/>
      <c r="AC41" s="645"/>
      <c r="AD41" s="645"/>
      <c r="AE41" s="645"/>
      <c r="AF41" s="645"/>
      <c r="AG41" s="645"/>
      <c r="AH41" s="645"/>
      <c r="AI41" s="645"/>
    </row>
    <row r="42" spans="1:35" ht="15.75" customHeight="1">
      <c r="A42" s="1851"/>
      <c r="B42" s="1852"/>
      <c r="C42" s="1853"/>
      <c r="D42" s="1861"/>
      <c r="E42" s="1861"/>
      <c r="F42" s="169" t="s">
        <v>1749</v>
      </c>
      <c r="G42" s="424" t="s">
        <v>2015</v>
      </c>
      <c r="H42" s="647">
        <v>32</v>
      </c>
      <c r="I42" s="223">
        <v>5</v>
      </c>
      <c r="J42" s="649" t="s">
        <v>1761</v>
      </c>
      <c r="K42" s="650" t="s">
        <v>1762</v>
      </c>
      <c r="L42" s="653"/>
      <c r="M42" s="653"/>
      <c r="N42" s="653"/>
      <c r="O42" s="645"/>
      <c r="P42" s="645"/>
      <c r="Q42" s="645"/>
      <c r="R42" s="645"/>
      <c r="S42" s="645"/>
      <c r="T42" s="645"/>
      <c r="U42" s="645"/>
      <c r="V42" s="645"/>
      <c r="W42" s="645"/>
      <c r="X42" s="645"/>
      <c r="Y42" s="645"/>
      <c r="Z42" s="645"/>
      <c r="AA42" s="645"/>
      <c r="AB42" s="645"/>
      <c r="AC42" s="645"/>
      <c r="AD42" s="645"/>
      <c r="AE42" s="645"/>
      <c r="AF42" s="645"/>
      <c r="AG42" s="645"/>
      <c r="AH42" s="645"/>
      <c r="AI42" s="645"/>
    </row>
    <row r="43" spans="1:35" ht="15.75" customHeight="1">
      <c r="A43" s="1851"/>
      <c r="B43" s="1852"/>
      <c r="C43" s="1853"/>
      <c r="D43" s="1861"/>
      <c r="E43" s="1861"/>
      <c r="F43" s="169" t="s">
        <v>1749</v>
      </c>
      <c r="G43" s="424"/>
      <c r="H43" s="647">
        <v>33</v>
      </c>
      <c r="I43" s="223">
        <v>5</v>
      </c>
      <c r="J43" s="649" t="s">
        <v>1763</v>
      </c>
      <c r="K43" s="650" t="s">
        <v>1764</v>
      </c>
      <c r="L43" s="653"/>
      <c r="M43" s="653"/>
      <c r="N43" s="653"/>
      <c r="O43" s="645"/>
      <c r="P43" s="669"/>
      <c r="Q43" s="669"/>
      <c r="R43" s="669"/>
      <c r="S43" s="669"/>
      <c r="T43" s="669"/>
      <c r="U43" s="669"/>
      <c r="V43" s="669"/>
      <c r="W43" s="669"/>
      <c r="X43" s="669"/>
      <c r="Y43" s="669"/>
      <c r="Z43" s="669"/>
      <c r="AA43" s="669"/>
      <c r="AB43" s="669"/>
      <c r="AC43" s="669"/>
      <c r="AD43" s="669"/>
      <c r="AE43" s="669"/>
      <c r="AF43" s="669"/>
      <c r="AG43" s="669"/>
      <c r="AH43" s="669"/>
      <c r="AI43" s="669"/>
    </row>
    <row r="44" spans="1:35" ht="15.75" customHeight="1">
      <c r="A44" s="1851"/>
      <c r="B44" s="1852"/>
      <c r="C44" s="1853"/>
      <c r="D44" s="1861"/>
      <c r="E44" s="1861"/>
      <c r="F44" s="169" t="s">
        <v>1749</v>
      </c>
      <c r="G44" s="424" t="s">
        <v>2012</v>
      </c>
      <c r="H44" s="647">
        <v>34</v>
      </c>
      <c r="I44" s="223">
        <v>5</v>
      </c>
      <c r="J44" s="649" t="s">
        <v>1765</v>
      </c>
      <c r="K44" s="650" t="s">
        <v>1766</v>
      </c>
      <c r="L44" s="653"/>
      <c r="M44" s="653"/>
      <c r="N44" s="653"/>
      <c r="O44" s="645"/>
      <c r="P44" s="645"/>
      <c r="Q44" s="645"/>
      <c r="R44" s="645"/>
      <c r="S44" s="645"/>
      <c r="T44" s="645"/>
      <c r="U44" s="645"/>
      <c r="V44" s="645"/>
      <c r="W44" s="645"/>
      <c r="X44" s="645"/>
      <c r="Y44" s="645"/>
      <c r="Z44" s="645"/>
      <c r="AA44" s="645"/>
      <c r="AB44" s="645"/>
      <c r="AC44" s="645"/>
      <c r="AD44" s="645"/>
      <c r="AE44" s="645"/>
      <c r="AF44" s="645"/>
      <c r="AG44" s="645"/>
      <c r="AH44" s="645"/>
      <c r="AI44" s="645"/>
    </row>
    <row r="45" spans="1:35" ht="15.75" customHeight="1">
      <c r="A45" s="1851"/>
      <c r="B45" s="1852"/>
      <c r="C45" s="1853"/>
      <c r="D45" s="1861"/>
      <c r="E45" s="1861"/>
      <c r="F45" s="169" t="s">
        <v>1749</v>
      </c>
      <c r="G45" s="666" t="s">
        <v>2013</v>
      </c>
      <c r="H45" s="647">
        <v>35</v>
      </c>
      <c r="I45" s="223">
        <v>5</v>
      </c>
      <c r="J45" s="649" t="s">
        <v>1767</v>
      </c>
      <c r="K45" s="667" t="s">
        <v>1768</v>
      </c>
      <c r="L45" s="668"/>
      <c r="M45" s="668"/>
      <c r="N45" s="668"/>
      <c r="O45" s="645"/>
      <c r="P45" s="645"/>
      <c r="Q45" s="645"/>
      <c r="R45" s="645"/>
      <c r="S45" s="645"/>
      <c r="T45" s="645"/>
      <c r="U45" s="645"/>
      <c r="V45" s="645"/>
      <c r="W45" s="645"/>
      <c r="X45" s="645"/>
      <c r="Y45" s="645"/>
      <c r="Z45" s="645"/>
      <c r="AA45" s="645"/>
      <c r="AB45" s="645"/>
      <c r="AC45" s="645"/>
      <c r="AD45" s="645"/>
      <c r="AE45" s="645"/>
      <c r="AF45" s="645"/>
      <c r="AG45" s="645"/>
      <c r="AH45" s="645"/>
      <c r="AI45" s="645"/>
    </row>
    <row r="46" spans="1:35" ht="15.75" customHeight="1">
      <c r="A46" s="1851"/>
      <c r="B46" s="1852"/>
      <c r="C46" s="1853"/>
      <c r="D46" s="1861"/>
      <c r="E46" s="1861"/>
      <c r="F46" s="169" t="s">
        <v>1749</v>
      </c>
      <c r="G46" s="666" t="s">
        <v>2013</v>
      </c>
      <c r="H46" s="668">
        <v>36</v>
      </c>
      <c r="I46" s="223">
        <v>5</v>
      </c>
      <c r="J46" s="649" t="s">
        <v>1769</v>
      </c>
      <c r="K46" s="667" t="s">
        <v>1770</v>
      </c>
      <c r="L46" s="668"/>
      <c r="M46" s="668"/>
      <c r="N46" s="668"/>
      <c r="O46" s="645"/>
      <c r="P46" s="645"/>
      <c r="Q46" s="645"/>
      <c r="R46" s="645"/>
      <c r="S46" s="645"/>
      <c r="T46" s="645"/>
      <c r="U46" s="645"/>
      <c r="V46" s="645"/>
      <c r="W46" s="645"/>
      <c r="X46" s="645"/>
      <c r="Y46" s="645"/>
      <c r="Z46" s="645"/>
      <c r="AA46" s="645"/>
      <c r="AB46" s="645"/>
      <c r="AC46" s="645"/>
      <c r="AD46" s="645"/>
      <c r="AE46" s="645"/>
      <c r="AF46" s="645"/>
      <c r="AG46" s="645"/>
      <c r="AH46" s="645"/>
      <c r="AI46" s="645"/>
    </row>
    <row r="47" spans="1:35" ht="15.75" customHeight="1">
      <c r="A47" s="1851"/>
      <c r="B47" s="1852"/>
      <c r="C47" s="1853"/>
      <c r="D47" s="1479"/>
      <c r="E47" s="1479"/>
      <c r="F47" s="169" t="s">
        <v>3589</v>
      </c>
      <c r="G47" s="424" t="s">
        <v>2014</v>
      </c>
      <c r="H47" s="668">
        <v>37</v>
      </c>
      <c r="I47" s="223">
        <v>3</v>
      </c>
      <c r="J47" s="651" t="s">
        <v>3620</v>
      </c>
      <c r="K47" s="670" t="s">
        <v>1757</v>
      </c>
      <c r="L47" s="653"/>
      <c r="M47" s="653"/>
      <c r="N47" s="653"/>
      <c r="O47" s="645"/>
      <c r="P47" s="645"/>
      <c r="Q47" s="645"/>
      <c r="R47" s="645"/>
      <c r="S47" s="645"/>
      <c r="T47" s="645"/>
      <c r="U47" s="645"/>
      <c r="V47" s="645"/>
      <c r="W47" s="645"/>
      <c r="X47" s="645"/>
      <c r="Y47" s="645"/>
      <c r="Z47" s="645"/>
      <c r="AA47" s="645"/>
      <c r="AB47" s="645"/>
      <c r="AC47" s="645"/>
      <c r="AD47" s="645"/>
      <c r="AE47" s="645"/>
      <c r="AF47" s="645"/>
      <c r="AG47" s="645"/>
      <c r="AH47" s="645"/>
      <c r="AI47" s="645"/>
    </row>
    <row r="48" spans="1:35" ht="15.75" customHeight="1">
      <c r="A48" s="1851"/>
      <c r="B48" s="1852"/>
      <c r="C48" s="1853"/>
      <c r="D48" s="1479"/>
      <c r="E48" s="1479"/>
      <c r="F48" s="169" t="s">
        <v>3589</v>
      </c>
      <c r="G48" s="424" t="s">
        <v>2014</v>
      </c>
      <c r="H48" s="647">
        <v>38</v>
      </c>
      <c r="I48" s="223">
        <v>5</v>
      </c>
      <c r="J48" s="649" t="s">
        <v>1758</v>
      </c>
      <c r="K48" s="670" t="s">
        <v>1759</v>
      </c>
      <c r="L48" s="653"/>
      <c r="M48" s="653"/>
      <c r="N48" s="653"/>
      <c r="O48" s="645"/>
      <c r="P48" s="645"/>
      <c r="Q48" s="645"/>
      <c r="R48" s="645"/>
      <c r="S48" s="645"/>
      <c r="T48" s="645"/>
      <c r="U48" s="645"/>
      <c r="V48" s="645"/>
      <c r="W48" s="645"/>
      <c r="X48" s="645"/>
      <c r="Y48" s="645"/>
      <c r="Z48" s="645"/>
      <c r="AA48" s="645"/>
      <c r="AB48" s="645"/>
      <c r="AC48" s="645"/>
      <c r="AD48" s="645"/>
      <c r="AE48" s="645"/>
      <c r="AF48" s="645"/>
      <c r="AG48" s="645"/>
      <c r="AH48" s="645"/>
      <c r="AI48" s="645"/>
    </row>
    <row r="49" spans="1:35" ht="15.75" customHeight="1">
      <c r="A49" s="1851"/>
      <c r="B49" s="1852"/>
      <c r="C49" s="1853"/>
      <c r="D49" s="1850" t="s">
        <v>208</v>
      </c>
      <c r="E49" s="1850" t="s">
        <v>1771</v>
      </c>
      <c r="F49" s="169" t="s">
        <v>3589</v>
      </c>
      <c r="G49" s="424" t="s">
        <v>2014</v>
      </c>
      <c r="H49" s="647">
        <v>39</v>
      </c>
      <c r="I49" s="223">
        <v>3</v>
      </c>
      <c r="J49" s="651" t="s">
        <v>3627</v>
      </c>
      <c r="K49" s="671" t="s">
        <v>1783</v>
      </c>
      <c r="L49" s="653"/>
      <c r="M49" s="653"/>
      <c r="N49" s="653"/>
      <c r="O49" s="645"/>
      <c r="P49" s="645"/>
      <c r="Q49" s="645"/>
      <c r="R49" s="645"/>
      <c r="S49" s="645"/>
      <c r="T49" s="645"/>
      <c r="U49" s="645"/>
      <c r="V49" s="645"/>
      <c r="W49" s="645"/>
      <c r="X49" s="645"/>
      <c r="Y49" s="645"/>
      <c r="Z49" s="645"/>
      <c r="AA49" s="645"/>
      <c r="AB49" s="645"/>
      <c r="AC49" s="645"/>
      <c r="AD49" s="645"/>
      <c r="AE49" s="645"/>
      <c r="AF49" s="645"/>
      <c r="AG49" s="645"/>
      <c r="AH49" s="645"/>
      <c r="AI49" s="645"/>
    </row>
    <row r="50" spans="1:35" ht="15.75" customHeight="1">
      <c r="A50" s="1851"/>
      <c r="B50" s="1852"/>
      <c r="C50" s="1853"/>
      <c r="D50" s="1850"/>
      <c r="E50" s="1850"/>
      <c r="F50" s="169" t="s">
        <v>3588</v>
      </c>
      <c r="G50" s="424" t="s">
        <v>2012</v>
      </c>
      <c r="H50" s="647">
        <v>40</v>
      </c>
      <c r="I50" s="223">
        <v>1</v>
      </c>
      <c r="J50" s="649" t="s">
        <v>1772</v>
      </c>
      <c r="K50" s="650" t="s">
        <v>1773</v>
      </c>
      <c r="L50" s="653"/>
      <c r="M50" s="653"/>
      <c r="N50" s="653"/>
      <c r="O50" s="645"/>
      <c r="P50" s="645"/>
      <c r="Q50" s="645"/>
      <c r="R50" s="645"/>
      <c r="S50" s="645"/>
      <c r="T50" s="645"/>
      <c r="U50" s="645"/>
      <c r="V50" s="645"/>
      <c r="W50" s="645"/>
      <c r="X50" s="645"/>
      <c r="Y50" s="645"/>
      <c r="Z50" s="645"/>
      <c r="AA50" s="645"/>
      <c r="AB50" s="645"/>
      <c r="AC50" s="645"/>
      <c r="AD50" s="645"/>
      <c r="AE50" s="645"/>
      <c r="AF50" s="645"/>
      <c r="AG50" s="645"/>
      <c r="AH50" s="645"/>
      <c r="AI50" s="645"/>
    </row>
    <row r="51" spans="1:35" ht="15.75" customHeight="1">
      <c r="A51" s="1851"/>
      <c r="B51" s="1852"/>
      <c r="C51" s="1853"/>
      <c r="D51" s="1850"/>
      <c r="E51" s="1850"/>
      <c r="F51" s="169" t="s">
        <v>3588</v>
      </c>
      <c r="G51" s="424" t="s">
        <v>2012</v>
      </c>
      <c r="H51" s="647">
        <v>41</v>
      </c>
      <c r="I51" s="223">
        <v>2</v>
      </c>
      <c r="J51" s="649" t="s">
        <v>1776</v>
      </c>
      <c r="K51" s="650" t="s">
        <v>1777</v>
      </c>
      <c r="L51" s="653"/>
      <c r="M51" s="653"/>
      <c r="N51" s="653"/>
      <c r="O51" s="645"/>
      <c r="P51" s="645"/>
      <c r="Q51" s="645"/>
      <c r="R51" s="645"/>
      <c r="S51" s="645"/>
      <c r="T51" s="645"/>
      <c r="U51" s="645"/>
      <c r="V51" s="645"/>
      <c r="W51" s="645"/>
      <c r="X51" s="645"/>
      <c r="Y51" s="645"/>
      <c r="Z51" s="645"/>
      <c r="AA51" s="645"/>
      <c r="AB51" s="645"/>
      <c r="AC51" s="645"/>
      <c r="AD51" s="645"/>
      <c r="AE51" s="645"/>
      <c r="AF51" s="645"/>
      <c r="AG51" s="645"/>
      <c r="AH51" s="645"/>
      <c r="AI51" s="645"/>
    </row>
    <row r="52" spans="1:35" ht="15.75" customHeight="1">
      <c r="A52" s="1851"/>
      <c r="B52" s="1852"/>
      <c r="C52" s="1853"/>
      <c r="D52" s="1850"/>
      <c r="E52" s="1850"/>
      <c r="F52" s="169" t="s">
        <v>3588</v>
      </c>
      <c r="G52" s="424" t="s">
        <v>2017</v>
      </c>
      <c r="H52" s="647">
        <v>42</v>
      </c>
      <c r="I52" s="571">
        <v>3</v>
      </c>
      <c r="J52" s="662" t="s">
        <v>3623</v>
      </c>
      <c r="K52" s="650" t="s">
        <v>3619</v>
      </c>
      <c r="L52" s="653"/>
      <c r="M52" s="653"/>
      <c r="N52" s="653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645"/>
    </row>
    <row r="53" spans="1:35" ht="15.75" customHeight="1">
      <c r="A53" s="1851"/>
      <c r="B53" s="1852"/>
      <c r="C53" s="1853"/>
      <c r="D53" s="1850"/>
      <c r="E53" s="1850"/>
      <c r="F53" s="169" t="s">
        <v>3588</v>
      </c>
      <c r="G53" s="424" t="s">
        <v>2012</v>
      </c>
      <c r="H53" s="647">
        <v>43</v>
      </c>
      <c r="I53" s="223">
        <v>5</v>
      </c>
      <c r="J53" s="649" t="s">
        <v>1778</v>
      </c>
      <c r="K53" s="650" t="s">
        <v>1779</v>
      </c>
      <c r="L53" s="653"/>
      <c r="M53" s="653"/>
      <c r="N53" s="653"/>
      <c r="O53" s="645"/>
      <c r="P53" s="645"/>
      <c r="Q53" s="645"/>
      <c r="R53" s="645"/>
      <c r="S53" s="645"/>
      <c r="T53" s="645"/>
      <c r="U53" s="645"/>
      <c r="V53" s="645"/>
      <c r="W53" s="645"/>
      <c r="X53" s="645"/>
      <c r="Y53" s="645"/>
      <c r="Z53" s="645"/>
      <c r="AA53" s="645"/>
      <c r="AB53" s="645"/>
      <c r="AC53" s="645"/>
      <c r="AD53" s="645"/>
      <c r="AE53" s="645"/>
      <c r="AF53" s="645"/>
      <c r="AG53" s="645"/>
      <c r="AH53" s="645"/>
      <c r="AI53" s="645"/>
    </row>
    <row r="54" spans="1:35" ht="15.75" customHeight="1">
      <c r="A54" s="1851"/>
      <c r="B54" s="1852"/>
      <c r="C54" s="1853"/>
      <c r="D54" s="1850"/>
      <c r="E54" s="1850"/>
      <c r="F54" s="169" t="s">
        <v>3588</v>
      </c>
      <c r="G54" s="424" t="s">
        <v>2012</v>
      </c>
      <c r="H54" s="647">
        <v>44</v>
      </c>
      <c r="I54" s="223">
        <v>5</v>
      </c>
      <c r="J54" s="649" t="s">
        <v>1780</v>
      </c>
      <c r="K54" s="650" t="s">
        <v>1781</v>
      </c>
      <c r="L54" s="653"/>
      <c r="M54" s="653"/>
      <c r="N54" s="653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645"/>
    </row>
    <row r="55" spans="1:35" ht="15.75" customHeight="1">
      <c r="A55" s="1851"/>
      <c r="B55" s="1852"/>
      <c r="C55" s="1853"/>
      <c r="D55" s="1850"/>
      <c r="E55" s="1850"/>
      <c r="F55" s="169" t="s">
        <v>1774</v>
      </c>
      <c r="G55" s="424" t="s">
        <v>2017</v>
      </c>
      <c r="H55" s="647">
        <v>45</v>
      </c>
      <c r="I55" s="223">
        <v>5</v>
      </c>
      <c r="J55" s="649" t="s">
        <v>1782</v>
      </c>
      <c r="K55" s="650"/>
      <c r="L55" s="653"/>
      <c r="M55" s="653"/>
      <c r="N55" s="653"/>
      <c r="O55" s="645"/>
      <c r="P55" s="645"/>
      <c r="Q55" s="645"/>
      <c r="R55" s="645"/>
      <c r="S55" s="645"/>
      <c r="T55" s="645"/>
      <c r="U55" s="645"/>
      <c r="V55" s="645"/>
      <c r="W55" s="645"/>
      <c r="X55" s="645"/>
      <c r="Y55" s="645"/>
      <c r="Z55" s="645"/>
      <c r="AA55" s="645"/>
      <c r="AB55" s="645"/>
      <c r="AC55" s="645"/>
      <c r="AD55" s="645"/>
      <c r="AE55" s="645"/>
      <c r="AF55" s="645"/>
      <c r="AG55" s="645"/>
      <c r="AH55" s="645"/>
      <c r="AI55" s="645"/>
    </row>
    <row r="56" spans="1:35" ht="15.75" customHeight="1">
      <c r="A56" s="1851"/>
      <c r="B56" s="1852"/>
      <c r="C56" s="1853"/>
      <c r="D56" s="1850"/>
      <c r="E56" s="1850"/>
      <c r="F56" s="169" t="s">
        <v>1774</v>
      </c>
      <c r="G56" s="424" t="s">
        <v>2017</v>
      </c>
      <c r="H56" s="647">
        <v>46</v>
      </c>
      <c r="I56" s="223">
        <v>1</v>
      </c>
      <c r="J56" s="649" t="s">
        <v>220</v>
      </c>
      <c r="K56" s="650" t="s">
        <v>1775</v>
      </c>
      <c r="L56" s="653"/>
      <c r="M56" s="653"/>
      <c r="N56" s="653"/>
      <c r="O56" s="645"/>
      <c r="P56" s="645"/>
      <c r="Q56" s="645"/>
      <c r="R56" s="645"/>
      <c r="S56" s="645"/>
      <c r="T56" s="645"/>
      <c r="U56" s="645"/>
      <c r="V56" s="645"/>
      <c r="W56" s="645"/>
      <c r="X56" s="645"/>
      <c r="Y56" s="645"/>
      <c r="Z56" s="645"/>
      <c r="AA56" s="645"/>
      <c r="AB56" s="645"/>
      <c r="AC56" s="645"/>
      <c r="AD56" s="645"/>
      <c r="AE56" s="645"/>
      <c r="AF56" s="645"/>
      <c r="AG56" s="645"/>
      <c r="AH56" s="645"/>
      <c r="AI56" s="645"/>
    </row>
    <row r="57" spans="1:35" ht="15.75" customHeight="1">
      <c r="A57" s="1851"/>
      <c r="B57" s="1852"/>
      <c r="C57" s="1850" t="s">
        <v>3</v>
      </c>
      <c r="D57" s="1859" t="s">
        <v>1784</v>
      </c>
      <c r="E57" s="1480" t="s">
        <v>1785</v>
      </c>
      <c r="F57" s="169" t="s">
        <v>1786</v>
      </c>
      <c r="G57" s="424" t="s">
        <v>2016</v>
      </c>
      <c r="H57" s="647">
        <v>47</v>
      </c>
      <c r="I57" s="223">
        <v>1</v>
      </c>
      <c r="J57" s="649" t="s">
        <v>1787</v>
      </c>
      <c r="K57" s="650" t="s">
        <v>1788</v>
      </c>
      <c r="L57" s="647">
        <v>5.89</v>
      </c>
      <c r="M57" s="647">
        <v>6.15</v>
      </c>
      <c r="N57" s="647">
        <v>8.14</v>
      </c>
      <c r="O57" s="645"/>
      <c r="P57" s="645"/>
      <c r="Q57" s="645"/>
      <c r="R57" s="645"/>
      <c r="S57" s="645"/>
      <c r="T57" s="645"/>
      <c r="U57" s="645"/>
      <c r="V57" s="645"/>
      <c r="W57" s="645"/>
      <c r="X57" s="645"/>
      <c r="Y57" s="645"/>
      <c r="Z57" s="645"/>
      <c r="AA57" s="645"/>
      <c r="AB57" s="645"/>
      <c r="AC57" s="645"/>
      <c r="AD57" s="645"/>
      <c r="AE57" s="645"/>
      <c r="AF57" s="645"/>
      <c r="AG57" s="645"/>
      <c r="AH57" s="645"/>
      <c r="AI57" s="645"/>
    </row>
    <row r="58" spans="1:35" ht="15.75" customHeight="1">
      <c r="A58" s="1851"/>
      <c r="B58" s="1852"/>
      <c r="C58" s="1850"/>
      <c r="D58" s="1859"/>
      <c r="E58" s="1480" t="s">
        <v>1789</v>
      </c>
      <c r="F58" s="169" t="s">
        <v>1786</v>
      </c>
      <c r="G58" s="424" t="s">
        <v>2016</v>
      </c>
      <c r="H58" s="647">
        <v>48</v>
      </c>
      <c r="I58" s="223">
        <v>1</v>
      </c>
      <c r="J58" s="649" t="s">
        <v>1790</v>
      </c>
      <c r="K58" s="650" t="s">
        <v>1773</v>
      </c>
      <c r="L58" s="647">
        <v>8.25</v>
      </c>
      <c r="M58" s="647">
        <v>6.15</v>
      </c>
      <c r="N58" s="647">
        <v>4.6500000000000004</v>
      </c>
      <c r="O58" s="645"/>
      <c r="P58" s="645"/>
      <c r="Q58" s="645"/>
      <c r="R58" s="645"/>
      <c r="S58" s="645"/>
      <c r="T58" s="645"/>
      <c r="U58" s="645"/>
      <c r="V58" s="645"/>
      <c r="W58" s="645"/>
      <c r="X58" s="645"/>
      <c r="Y58" s="645"/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</row>
    <row r="59" spans="1:35" ht="15.75" customHeight="1">
      <c r="A59" s="1851"/>
      <c r="B59" s="1852"/>
      <c r="C59" s="1850"/>
      <c r="D59" s="1859"/>
      <c r="E59" s="1480" t="s">
        <v>1791</v>
      </c>
      <c r="F59" s="169" t="s">
        <v>1786</v>
      </c>
      <c r="G59" s="424" t="s">
        <v>2016</v>
      </c>
      <c r="H59" s="647">
        <v>49</v>
      </c>
      <c r="I59" s="223">
        <v>1</v>
      </c>
      <c r="J59" s="649" t="s">
        <v>3579</v>
      </c>
      <c r="K59" s="650" t="s">
        <v>1792</v>
      </c>
      <c r="L59" s="647" t="s">
        <v>1722</v>
      </c>
      <c r="M59" s="647">
        <v>26.66</v>
      </c>
      <c r="N59" s="647">
        <v>54.54</v>
      </c>
      <c r="O59" s="645"/>
      <c r="P59" s="645"/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</row>
    <row r="60" spans="1:35" ht="15.75" customHeight="1">
      <c r="A60" s="1851"/>
      <c r="B60" s="1852"/>
      <c r="C60" s="1850"/>
      <c r="D60" s="1859"/>
      <c r="E60" s="1480" t="s">
        <v>1426</v>
      </c>
      <c r="F60" s="169" t="s">
        <v>3590</v>
      </c>
      <c r="G60" s="424" t="s">
        <v>2016</v>
      </c>
      <c r="H60" s="647">
        <v>50</v>
      </c>
      <c r="I60" s="223">
        <v>1</v>
      </c>
      <c r="J60" s="649" t="s">
        <v>1793</v>
      </c>
      <c r="K60" s="650" t="s">
        <v>1794</v>
      </c>
      <c r="L60" s="647">
        <v>80</v>
      </c>
      <c r="M60" s="647">
        <v>80</v>
      </c>
      <c r="N60" s="647">
        <v>80</v>
      </c>
      <c r="O60" s="645"/>
      <c r="P60" s="645"/>
      <c r="Q60" s="645"/>
      <c r="R60" s="645"/>
      <c r="S60" s="645"/>
      <c r="T60" s="645"/>
      <c r="U60" s="645"/>
      <c r="V60" s="645"/>
      <c r="W60" s="645"/>
      <c r="X60" s="645"/>
      <c r="Y60" s="645"/>
      <c r="Z60" s="645"/>
      <c r="AA60" s="645"/>
      <c r="AB60" s="645"/>
      <c r="AC60" s="645"/>
      <c r="AD60" s="645"/>
      <c r="AE60" s="645"/>
      <c r="AF60" s="645"/>
      <c r="AG60" s="645"/>
      <c r="AH60" s="645"/>
      <c r="AI60" s="645"/>
    </row>
    <row r="61" spans="1:35" ht="15.75" customHeight="1">
      <c r="A61" s="1851"/>
      <c r="B61" s="1852"/>
      <c r="C61" s="1850"/>
      <c r="D61" s="1859"/>
      <c r="E61" s="1481"/>
      <c r="F61" s="169" t="s">
        <v>1786</v>
      </c>
      <c r="G61" s="424" t="s">
        <v>2016</v>
      </c>
      <c r="H61" s="647">
        <v>51</v>
      </c>
      <c r="I61" s="223">
        <v>1</v>
      </c>
      <c r="J61" s="649" t="s">
        <v>1795</v>
      </c>
      <c r="K61" s="650" t="s">
        <v>1796</v>
      </c>
      <c r="L61" s="647">
        <v>95.16</v>
      </c>
      <c r="M61" s="647">
        <v>98.42</v>
      </c>
      <c r="N61" s="647">
        <v>95</v>
      </c>
      <c r="O61" s="645"/>
      <c r="P61" s="645"/>
      <c r="Q61" s="645"/>
      <c r="R61" s="645"/>
      <c r="S61" s="645"/>
      <c r="T61" s="645"/>
      <c r="U61" s="645"/>
      <c r="V61" s="645"/>
      <c r="W61" s="645"/>
      <c r="X61" s="645"/>
      <c r="Y61" s="645"/>
      <c r="Z61" s="645"/>
      <c r="AA61" s="645"/>
      <c r="AB61" s="645"/>
      <c r="AC61" s="645"/>
      <c r="AD61" s="645"/>
      <c r="AE61" s="645"/>
      <c r="AF61" s="645"/>
      <c r="AG61" s="645"/>
      <c r="AH61" s="645"/>
      <c r="AI61" s="645"/>
    </row>
    <row r="62" spans="1:35" ht="15.75" customHeight="1">
      <c r="A62" s="1851"/>
      <c r="B62" s="1852"/>
      <c r="C62" s="1850"/>
      <c r="D62" s="1859"/>
      <c r="E62" s="1481"/>
      <c r="F62" s="169" t="s">
        <v>1786</v>
      </c>
      <c r="G62" s="424" t="s">
        <v>2016</v>
      </c>
      <c r="H62" s="647">
        <v>52</v>
      </c>
      <c r="I62" s="223">
        <v>1</v>
      </c>
      <c r="J62" s="649" t="s">
        <v>3574</v>
      </c>
      <c r="K62" s="650"/>
      <c r="L62" s="647">
        <v>2.54</v>
      </c>
      <c r="M62" s="647">
        <v>1.71</v>
      </c>
      <c r="N62" s="647">
        <v>1.79</v>
      </c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645"/>
    </row>
    <row r="63" spans="1:35" ht="15.75" customHeight="1">
      <c r="A63" s="1851"/>
      <c r="B63" s="1852"/>
      <c r="C63" s="1850"/>
      <c r="D63" s="1859"/>
      <c r="E63" s="1481"/>
      <c r="F63" s="169" t="s">
        <v>1786</v>
      </c>
      <c r="G63" s="424" t="s">
        <v>2016</v>
      </c>
      <c r="H63" s="647">
        <v>53</v>
      </c>
      <c r="I63" s="223">
        <v>1</v>
      </c>
      <c r="J63" s="649" t="s">
        <v>1797</v>
      </c>
      <c r="K63" s="650" t="s">
        <v>1798</v>
      </c>
      <c r="L63" s="647" t="s">
        <v>1722</v>
      </c>
      <c r="M63" s="647" t="s">
        <v>1722</v>
      </c>
      <c r="N63" s="647">
        <v>8.6300000000000008</v>
      </c>
      <c r="O63" s="645"/>
      <c r="P63" s="645"/>
      <c r="Q63" s="645"/>
      <c r="R63" s="645"/>
      <c r="S63" s="645"/>
      <c r="T63" s="645"/>
      <c r="U63" s="645"/>
      <c r="V63" s="645"/>
      <c r="W63" s="645"/>
      <c r="X63" s="645"/>
      <c r="Y63" s="645"/>
      <c r="Z63" s="645"/>
      <c r="AA63" s="645"/>
      <c r="AB63" s="645"/>
      <c r="AC63" s="645"/>
      <c r="AD63" s="645"/>
      <c r="AE63" s="645"/>
      <c r="AF63" s="645"/>
      <c r="AG63" s="645"/>
      <c r="AH63" s="645"/>
      <c r="AI63" s="645"/>
    </row>
    <row r="64" spans="1:35" s="661" customFormat="1" ht="15.75" customHeight="1">
      <c r="A64" s="1851"/>
      <c r="B64" s="1852"/>
      <c r="C64" s="1850"/>
      <c r="D64" s="1859"/>
      <c r="E64" s="1482"/>
      <c r="F64" s="169"/>
      <c r="G64" s="169"/>
      <c r="H64" s="658"/>
      <c r="I64" s="223"/>
      <c r="J64" s="659"/>
      <c r="K64" s="223"/>
      <c r="L64" s="658"/>
      <c r="M64" s="658"/>
      <c r="N64" s="658"/>
      <c r="O64" s="660"/>
      <c r="P64" s="660"/>
      <c r="Q64" s="660"/>
      <c r="R64" s="660"/>
      <c r="S64" s="660"/>
      <c r="T64" s="660"/>
      <c r="U64" s="660"/>
      <c r="V64" s="660"/>
      <c r="W64" s="660"/>
      <c r="X64" s="660"/>
      <c r="Y64" s="660"/>
      <c r="Z64" s="660"/>
      <c r="AA64" s="660"/>
      <c r="AB64" s="660"/>
      <c r="AC64" s="660"/>
      <c r="AD64" s="660"/>
      <c r="AE64" s="660"/>
      <c r="AF64" s="660"/>
      <c r="AG64" s="660"/>
      <c r="AH64" s="660"/>
      <c r="AI64" s="660"/>
    </row>
    <row r="65" spans="1:35" ht="15.75" customHeight="1">
      <c r="A65" s="1851"/>
      <c r="B65" s="1852"/>
      <c r="C65" s="1850"/>
      <c r="D65" s="1859"/>
      <c r="E65" s="1481"/>
      <c r="F65" s="169" t="s">
        <v>3591</v>
      </c>
      <c r="G65" s="424" t="s">
        <v>2016</v>
      </c>
      <c r="H65" s="647">
        <v>54</v>
      </c>
      <c r="I65" s="223">
        <v>1</v>
      </c>
      <c r="J65" s="649" t="s">
        <v>1799</v>
      </c>
      <c r="K65" s="650"/>
      <c r="L65" s="653"/>
      <c r="M65" s="653"/>
      <c r="N65" s="653"/>
      <c r="O65" s="645"/>
      <c r="P65" s="645"/>
      <c r="Q65" s="645"/>
      <c r="R65" s="645"/>
      <c r="S65" s="645"/>
      <c r="T65" s="645"/>
      <c r="U65" s="645"/>
      <c r="V65" s="645"/>
      <c r="W65" s="645"/>
      <c r="X65" s="645"/>
      <c r="Y65" s="645"/>
      <c r="Z65" s="645"/>
      <c r="AA65" s="645"/>
      <c r="AB65" s="645"/>
      <c r="AC65" s="645"/>
      <c r="AD65" s="645"/>
      <c r="AE65" s="645"/>
      <c r="AF65" s="645"/>
      <c r="AG65" s="645"/>
      <c r="AH65" s="645"/>
      <c r="AI65" s="645"/>
    </row>
    <row r="66" spans="1:35" ht="15.75" customHeight="1">
      <c r="A66" s="1851"/>
      <c r="B66" s="1852"/>
      <c r="C66" s="1850"/>
      <c r="D66" s="1860" t="s">
        <v>477</v>
      </c>
      <c r="E66" s="1861" t="s">
        <v>1800</v>
      </c>
      <c r="F66" s="169" t="s">
        <v>1801</v>
      </c>
      <c r="G66" s="424" t="s">
        <v>2017</v>
      </c>
      <c r="H66" s="647">
        <v>55</v>
      </c>
      <c r="I66" s="223">
        <v>1</v>
      </c>
      <c r="J66" s="649" t="s">
        <v>1802</v>
      </c>
      <c r="K66" s="650" t="s">
        <v>1803</v>
      </c>
      <c r="L66" s="653"/>
      <c r="M66" s="653"/>
      <c r="N66" s="653"/>
      <c r="O66" s="645"/>
      <c r="P66" s="645"/>
      <c r="Q66" s="645"/>
      <c r="R66" s="645"/>
      <c r="S66" s="645"/>
      <c r="T66" s="645"/>
      <c r="U66" s="645"/>
      <c r="V66" s="645"/>
      <c r="W66" s="645"/>
      <c r="X66" s="645"/>
      <c r="Y66" s="645"/>
      <c r="Z66" s="645"/>
      <c r="AA66" s="645"/>
      <c r="AB66" s="645"/>
      <c r="AC66" s="645"/>
      <c r="AD66" s="645"/>
      <c r="AE66" s="645"/>
      <c r="AF66" s="645"/>
      <c r="AG66" s="645"/>
      <c r="AH66" s="645"/>
      <c r="AI66" s="645"/>
    </row>
    <row r="67" spans="1:35" ht="15.75" customHeight="1">
      <c r="A67" s="1851"/>
      <c r="B67" s="1852"/>
      <c r="C67" s="1850"/>
      <c r="D67" s="1860"/>
      <c r="E67" s="1861"/>
      <c r="F67" s="169" t="s">
        <v>1801</v>
      </c>
      <c r="G67" s="424" t="s">
        <v>2017</v>
      </c>
      <c r="H67" s="647">
        <v>56</v>
      </c>
      <c r="I67" s="223">
        <v>1</v>
      </c>
      <c r="J67" s="649" t="s">
        <v>3575</v>
      </c>
      <c r="K67" s="650" t="s">
        <v>1760</v>
      </c>
      <c r="L67" s="653"/>
      <c r="M67" s="653"/>
      <c r="N67" s="653"/>
      <c r="O67" s="645"/>
      <c r="P67" s="645"/>
      <c r="Q67" s="645"/>
      <c r="R67" s="645"/>
      <c r="S67" s="645"/>
      <c r="T67" s="645"/>
      <c r="U67" s="645"/>
      <c r="V67" s="645"/>
      <c r="W67" s="645"/>
      <c r="X67" s="645"/>
      <c r="Y67" s="645"/>
      <c r="Z67" s="645"/>
      <c r="AA67" s="645"/>
      <c r="AB67" s="645"/>
      <c r="AC67" s="645"/>
      <c r="AD67" s="645"/>
      <c r="AE67" s="645"/>
      <c r="AF67" s="645"/>
      <c r="AG67" s="645"/>
      <c r="AH67" s="645"/>
      <c r="AI67" s="645"/>
    </row>
    <row r="68" spans="1:35" ht="15.75" customHeight="1">
      <c r="A68" s="1851"/>
      <c r="B68" s="1852"/>
      <c r="C68" s="1850"/>
      <c r="D68" s="1860"/>
      <c r="E68" s="1861"/>
      <c r="F68" s="169" t="s">
        <v>1801</v>
      </c>
      <c r="G68" s="424" t="s">
        <v>2017</v>
      </c>
      <c r="H68" s="647">
        <v>57</v>
      </c>
      <c r="I68" s="223">
        <v>1</v>
      </c>
      <c r="J68" s="649" t="s">
        <v>3576</v>
      </c>
      <c r="K68" s="650"/>
      <c r="L68" s="647">
        <v>71.2</v>
      </c>
      <c r="M68" s="647">
        <v>75.599999999999994</v>
      </c>
      <c r="N68" s="646">
        <v>78.81</v>
      </c>
      <c r="O68" s="645"/>
      <c r="P68" s="645"/>
      <c r="Q68" s="645"/>
      <c r="R68" s="645"/>
      <c r="S68" s="645"/>
      <c r="T68" s="645"/>
      <c r="U68" s="645"/>
      <c r="V68" s="645"/>
      <c r="W68" s="645"/>
      <c r="X68" s="645"/>
      <c r="Y68" s="645"/>
      <c r="Z68" s="645"/>
      <c r="AA68" s="645"/>
      <c r="AB68" s="645"/>
      <c r="AC68" s="645"/>
      <c r="AD68" s="645"/>
      <c r="AE68" s="645"/>
      <c r="AF68" s="645"/>
      <c r="AG68" s="645"/>
      <c r="AH68" s="645"/>
      <c r="AI68" s="645"/>
    </row>
    <row r="69" spans="1:35" ht="15.75" customHeight="1">
      <c r="A69" s="1851"/>
      <c r="B69" s="1852"/>
      <c r="C69" s="1850"/>
      <c r="D69" s="1860"/>
      <c r="E69" s="1861"/>
      <c r="F69" s="169" t="s">
        <v>1801</v>
      </c>
      <c r="G69" s="424" t="s">
        <v>2017</v>
      </c>
      <c r="H69" s="647">
        <v>58</v>
      </c>
      <c r="I69" s="223">
        <v>1</v>
      </c>
      <c r="J69" s="649" t="s">
        <v>1804</v>
      </c>
      <c r="K69" s="650"/>
      <c r="L69" s="647" t="s">
        <v>1722</v>
      </c>
      <c r="M69" s="647" t="s">
        <v>1722</v>
      </c>
      <c r="N69" s="647">
        <v>75</v>
      </c>
      <c r="O69" s="645"/>
      <c r="P69" s="645"/>
      <c r="Q69" s="645"/>
      <c r="R69" s="645"/>
      <c r="S69" s="645"/>
      <c r="T69" s="645"/>
      <c r="U69" s="645"/>
      <c r="V69" s="645"/>
      <c r="W69" s="645"/>
      <c r="X69" s="645"/>
      <c r="Y69" s="645"/>
      <c r="Z69" s="645"/>
      <c r="AA69" s="645"/>
      <c r="AB69" s="645"/>
      <c r="AC69" s="645"/>
      <c r="AD69" s="645"/>
      <c r="AE69" s="645"/>
      <c r="AF69" s="645"/>
      <c r="AG69" s="645"/>
      <c r="AH69" s="645"/>
      <c r="AI69" s="645"/>
    </row>
    <row r="70" spans="1:35" ht="15.75" customHeight="1">
      <c r="A70" s="1851"/>
      <c r="B70" s="1852"/>
      <c r="C70" s="1850"/>
      <c r="D70" s="1860"/>
      <c r="E70" s="1861"/>
      <c r="F70" s="169" t="s">
        <v>1801</v>
      </c>
      <c r="G70" s="424" t="s">
        <v>2017</v>
      </c>
      <c r="H70" s="647">
        <v>59</v>
      </c>
      <c r="I70" s="223">
        <v>3</v>
      </c>
      <c r="J70" s="651" t="s">
        <v>3624</v>
      </c>
      <c r="K70" s="650" t="s">
        <v>3622</v>
      </c>
      <c r="L70" s="646">
        <v>91</v>
      </c>
      <c r="M70" s="646">
        <v>94</v>
      </c>
      <c r="N70" s="647">
        <v>92.28</v>
      </c>
      <c r="O70" s="645"/>
      <c r="P70" s="645"/>
      <c r="Q70" s="645"/>
      <c r="R70" s="645"/>
      <c r="S70" s="645"/>
      <c r="T70" s="645"/>
      <c r="U70" s="645"/>
      <c r="V70" s="645"/>
      <c r="W70" s="645"/>
      <c r="X70" s="645"/>
      <c r="Y70" s="645"/>
      <c r="Z70" s="645"/>
      <c r="AA70" s="645"/>
      <c r="AB70" s="645"/>
      <c r="AC70" s="645"/>
      <c r="AD70" s="645"/>
      <c r="AE70" s="645"/>
      <c r="AF70" s="645"/>
      <c r="AG70" s="645"/>
      <c r="AH70" s="645"/>
      <c r="AI70" s="645"/>
    </row>
    <row r="71" spans="1:35" ht="15.75" customHeight="1">
      <c r="A71" s="1851"/>
      <c r="B71" s="1852"/>
      <c r="C71" s="1850"/>
      <c r="D71" s="1860"/>
      <c r="E71" s="1861"/>
      <c r="F71" s="169" t="s">
        <v>1801</v>
      </c>
      <c r="G71" s="424" t="s">
        <v>2017</v>
      </c>
      <c r="H71" s="647">
        <v>60</v>
      </c>
      <c r="I71" s="223">
        <v>3</v>
      </c>
      <c r="J71" s="651" t="s">
        <v>3640</v>
      </c>
      <c r="K71" s="650" t="s">
        <v>1096</v>
      </c>
      <c r="L71" s="646">
        <v>62.6</v>
      </c>
      <c r="M71" s="646">
        <v>88.73</v>
      </c>
      <c r="N71" s="671">
        <v>41.36</v>
      </c>
      <c r="O71" s="645"/>
      <c r="P71" s="645"/>
      <c r="Q71" s="645"/>
      <c r="R71" s="645"/>
      <c r="S71" s="645"/>
      <c r="T71" s="645"/>
      <c r="U71" s="645"/>
      <c r="V71" s="645"/>
      <c r="W71" s="645"/>
      <c r="X71" s="645"/>
      <c r="Y71" s="645"/>
      <c r="Z71" s="645"/>
      <c r="AA71" s="645"/>
      <c r="AB71" s="645"/>
      <c r="AC71" s="645"/>
      <c r="AD71" s="645"/>
      <c r="AE71" s="645"/>
      <c r="AF71" s="645"/>
      <c r="AG71" s="645"/>
      <c r="AH71" s="645"/>
      <c r="AI71" s="645"/>
    </row>
    <row r="72" spans="1:35" ht="15.75" customHeight="1">
      <c r="A72" s="1851"/>
      <c r="B72" s="1852"/>
      <c r="C72" s="1850"/>
      <c r="D72" s="1860"/>
      <c r="E72" s="1861"/>
      <c r="F72" s="169" t="s">
        <v>1801</v>
      </c>
      <c r="G72" s="424" t="s">
        <v>2017</v>
      </c>
      <c r="H72" s="647">
        <v>61</v>
      </c>
      <c r="I72" s="223">
        <v>5</v>
      </c>
      <c r="J72" s="651" t="s">
        <v>3641</v>
      </c>
      <c r="K72" s="650" t="s">
        <v>1805</v>
      </c>
      <c r="L72" s="646">
        <v>51.65</v>
      </c>
      <c r="M72" s="646">
        <v>42.5</v>
      </c>
      <c r="N72" s="646">
        <v>82.67</v>
      </c>
      <c r="O72" s="645"/>
      <c r="P72" s="645"/>
      <c r="Q72" s="645"/>
      <c r="R72" s="645"/>
      <c r="S72" s="645"/>
      <c r="T72" s="645"/>
      <c r="U72" s="645"/>
      <c r="V72" s="645"/>
      <c r="W72" s="645"/>
      <c r="X72" s="645"/>
      <c r="Y72" s="645"/>
      <c r="Z72" s="645"/>
      <c r="AA72" s="645"/>
      <c r="AB72" s="645"/>
      <c r="AC72" s="645"/>
      <c r="AD72" s="645"/>
      <c r="AE72" s="645"/>
      <c r="AF72" s="645"/>
      <c r="AG72" s="645"/>
      <c r="AH72" s="645"/>
      <c r="AI72" s="645"/>
    </row>
    <row r="73" spans="1:35" ht="15.75" customHeight="1">
      <c r="A73" s="1851"/>
      <c r="B73" s="1852"/>
      <c r="C73" s="1850"/>
      <c r="D73" s="1860"/>
      <c r="E73" s="1861"/>
      <c r="F73" s="169" t="s">
        <v>1801</v>
      </c>
      <c r="G73" s="424" t="s">
        <v>2017</v>
      </c>
      <c r="H73" s="647">
        <v>62</v>
      </c>
      <c r="I73" s="223">
        <v>3</v>
      </c>
      <c r="J73" s="651" t="s">
        <v>3633</v>
      </c>
      <c r="K73" s="650" t="s">
        <v>1096</v>
      </c>
      <c r="L73" s="646">
        <v>67.66</v>
      </c>
      <c r="M73" s="646">
        <v>70.489999999999995</v>
      </c>
      <c r="N73" s="646">
        <v>63.59</v>
      </c>
      <c r="O73" s="645"/>
      <c r="P73" s="645"/>
      <c r="Q73" s="645"/>
      <c r="R73" s="645"/>
      <c r="S73" s="645"/>
      <c r="T73" s="645"/>
      <c r="U73" s="645"/>
      <c r="V73" s="645"/>
      <c r="W73" s="645"/>
      <c r="X73" s="645"/>
      <c r="Y73" s="645"/>
      <c r="Z73" s="645"/>
      <c r="AA73" s="645"/>
      <c r="AB73" s="645"/>
      <c r="AC73" s="645"/>
      <c r="AD73" s="645"/>
      <c r="AE73" s="645"/>
      <c r="AF73" s="645"/>
      <c r="AG73" s="645"/>
      <c r="AH73" s="645"/>
      <c r="AI73" s="645"/>
    </row>
    <row r="74" spans="1:35" ht="15.75" customHeight="1">
      <c r="A74" s="1851"/>
      <c r="B74" s="1852"/>
      <c r="C74" s="1850"/>
      <c r="D74" s="1860"/>
      <c r="E74" s="1861"/>
      <c r="F74" s="169" t="s">
        <v>1801</v>
      </c>
      <c r="G74" s="424" t="s">
        <v>2017</v>
      </c>
      <c r="H74" s="647">
        <v>63</v>
      </c>
      <c r="I74" s="223">
        <v>3</v>
      </c>
      <c r="J74" s="651" t="s">
        <v>3632</v>
      </c>
      <c r="K74" s="650" t="s">
        <v>1806</v>
      </c>
      <c r="L74" s="647">
        <v>71.2</v>
      </c>
      <c r="M74" s="647">
        <v>75.599999999999994</v>
      </c>
      <c r="N74" s="646">
        <v>78.81</v>
      </c>
      <c r="O74" s="645"/>
      <c r="P74" s="645"/>
      <c r="Q74" s="645"/>
      <c r="R74" s="645"/>
      <c r="S74" s="645"/>
      <c r="T74" s="645"/>
      <c r="U74" s="645"/>
      <c r="V74" s="645"/>
      <c r="W74" s="645"/>
      <c r="X74" s="645"/>
      <c r="Y74" s="645"/>
      <c r="Z74" s="645"/>
      <c r="AA74" s="645"/>
      <c r="AB74" s="645"/>
      <c r="AC74" s="645"/>
      <c r="AD74" s="645"/>
      <c r="AE74" s="645"/>
      <c r="AF74" s="645"/>
      <c r="AG74" s="645"/>
      <c r="AH74" s="645"/>
      <c r="AI74" s="645"/>
    </row>
    <row r="75" spans="1:35" ht="15.75" customHeight="1">
      <c r="A75" s="1851"/>
      <c r="B75" s="1852"/>
      <c r="C75" s="1850"/>
      <c r="D75" s="1860"/>
      <c r="E75" s="1861"/>
      <c r="F75" s="169" t="s">
        <v>1808</v>
      </c>
      <c r="G75" s="424" t="s">
        <v>2017</v>
      </c>
      <c r="H75" s="647">
        <v>64</v>
      </c>
      <c r="I75" s="223">
        <v>3</v>
      </c>
      <c r="J75" s="651" t="s">
        <v>3630</v>
      </c>
      <c r="K75" s="650" t="s">
        <v>3629</v>
      </c>
      <c r="L75" s="653"/>
      <c r="M75" s="653"/>
      <c r="N75" s="653"/>
      <c r="O75" s="645"/>
      <c r="P75" s="645"/>
      <c r="Q75" s="645"/>
      <c r="R75" s="645"/>
      <c r="S75" s="645"/>
      <c r="T75" s="645"/>
      <c r="U75" s="645"/>
      <c r="V75" s="645"/>
      <c r="W75" s="645"/>
      <c r="X75" s="645"/>
      <c r="Y75" s="645"/>
      <c r="Z75" s="645"/>
      <c r="AA75" s="645"/>
      <c r="AB75" s="645"/>
      <c r="AC75" s="645"/>
      <c r="AD75" s="645"/>
      <c r="AE75" s="645"/>
      <c r="AF75" s="645"/>
      <c r="AG75" s="645"/>
      <c r="AH75" s="645"/>
      <c r="AI75" s="645"/>
    </row>
    <row r="76" spans="1:35" ht="15.75" customHeight="1">
      <c r="A76" s="1851"/>
      <c r="B76" s="1852"/>
      <c r="C76" s="1850"/>
      <c r="D76" s="1860"/>
      <c r="E76" s="1861"/>
      <c r="F76" s="169" t="s">
        <v>1808</v>
      </c>
      <c r="G76" s="424" t="s">
        <v>2017</v>
      </c>
      <c r="H76" s="647">
        <v>65</v>
      </c>
      <c r="I76" s="223">
        <v>3</v>
      </c>
      <c r="J76" s="651" t="s">
        <v>3631</v>
      </c>
      <c r="K76" s="650"/>
      <c r="L76" s="653"/>
      <c r="M76" s="653"/>
      <c r="N76" s="653"/>
      <c r="O76" s="645"/>
      <c r="P76" s="645"/>
      <c r="Q76" s="645"/>
      <c r="R76" s="645"/>
      <c r="S76" s="645"/>
      <c r="T76" s="645"/>
      <c r="U76" s="645"/>
      <c r="V76" s="645"/>
      <c r="W76" s="645"/>
      <c r="X76" s="645"/>
      <c r="Y76" s="645"/>
      <c r="Z76" s="645"/>
      <c r="AA76" s="645"/>
      <c r="AB76" s="645"/>
      <c r="AC76" s="645"/>
      <c r="AD76" s="645"/>
      <c r="AE76" s="645"/>
      <c r="AF76" s="645"/>
      <c r="AG76" s="645"/>
      <c r="AH76" s="645"/>
      <c r="AI76" s="645"/>
    </row>
    <row r="77" spans="1:35" ht="15.75" customHeight="1">
      <c r="A77" s="1851"/>
      <c r="B77" s="1852"/>
      <c r="C77" s="1850"/>
      <c r="D77" s="1860"/>
      <c r="E77" s="1861"/>
      <c r="F77" s="169" t="s">
        <v>1801</v>
      </c>
      <c r="G77" s="424" t="s">
        <v>2017</v>
      </c>
      <c r="H77" s="647">
        <v>66</v>
      </c>
      <c r="I77" s="223">
        <v>5</v>
      </c>
      <c r="J77" s="649" t="s">
        <v>10</v>
      </c>
      <c r="K77" s="671" t="s">
        <v>1807</v>
      </c>
      <c r="L77" s="646">
        <v>40.1</v>
      </c>
      <c r="M77" s="646">
        <v>42.5</v>
      </c>
      <c r="N77" s="646">
        <v>53.66</v>
      </c>
      <c r="O77" s="645"/>
      <c r="P77" s="645"/>
      <c r="Q77" s="645"/>
      <c r="R77" s="645"/>
      <c r="S77" s="645"/>
      <c r="T77" s="645"/>
      <c r="U77" s="645"/>
      <c r="V77" s="645"/>
      <c r="W77" s="645"/>
      <c r="X77" s="645"/>
      <c r="Y77" s="645"/>
      <c r="Z77" s="645"/>
      <c r="AA77" s="645"/>
      <c r="AB77" s="645"/>
      <c r="AC77" s="645"/>
      <c r="AD77" s="645"/>
      <c r="AE77" s="645"/>
      <c r="AF77" s="645"/>
      <c r="AG77" s="645"/>
      <c r="AH77" s="645"/>
      <c r="AI77" s="645"/>
    </row>
    <row r="78" spans="1:35" ht="15.75" customHeight="1">
      <c r="A78" s="1851"/>
      <c r="B78" s="1852"/>
      <c r="C78" s="1850"/>
      <c r="D78" s="1860"/>
      <c r="E78" s="1873"/>
      <c r="F78" s="169" t="s">
        <v>483</v>
      </c>
      <c r="G78" s="424" t="s">
        <v>2012</v>
      </c>
      <c r="H78" s="647">
        <v>67</v>
      </c>
      <c r="I78" s="223">
        <v>3</v>
      </c>
      <c r="J78" s="651" t="s">
        <v>3614</v>
      </c>
      <c r="K78" s="650" t="s">
        <v>3611</v>
      </c>
      <c r="L78" s="653"/>
      <c r="M78" s="653"/>
      <c r="N78" s="653"/>
      <c r="O78" s="645"/>
      <c r="P78" s="645"/>
      <c r="Q78" s="645"/>
      <c r="R78" s="645"/>
      <c r="S78" s="645"/>
      <c r="T78" s="645"/>
      <c r="U78" s="645"/>
      <c r="V78" s="645"/>
      <c r="W78" s="645"/>
      <c r="X78" s="645"/>
      <c r="Y78" s="645"/>
      <c r="Z78" s="645"/>
      <c r="AA78" s="645"/>
      <c r="AB78" s="645"/>
      <c r="AC78" s="645"/>
      <c r="AD78" s="645"/>
      <c r="AE78" s="645"/>
      <c r="AF78" s="645"/>
      <c r="AG78" s="645"/>
      <c r="AH78" s="645"/>
      <c r="AI78" s="645"/>
    </row>
    <row r="79" spans="1:35" ht="15.75" customHeight="1">
      <c r="A79" s="1851"/>
      <c r="B79" s="1852"/>
      <c r="C79" s="1850"/>
      <c r="D79" s="1860"/>
      <c r="E79" s="1873"/>
      <c r="F79" s="169"/>
      <c r="G79" s="424"/>
      <c r="H79" s="647">
        <v>68</v>
      </c>
      <c r="I79" s="223">
        <v>4</v>
      </c>
      <c r="J79" s="649" t="s">
        <v>3609</v>
      </c>
      <c r="K79" s="650" t="s">
        <v>3610</v>
      </c>
      <c r="L79" s="653"/>
      <c r="M79" s="653"/>
      <c r="N79" s="653"/>
      <c r="O79" s="645"/>
      <c r="P79" s="645"/>
      <c r="Q79" s="645"/>
      <c r="R79" s="645"/>
      <c r="S79" s="645"/>
      <c r="T79" s="645"/>
      <c r="U79" s="645"/>
      <c r="V79" s="645"/>
      <c r="W79" s="645"/>
      <c r="X79" s="645"/>
      <c r="Y79" s="645"/>
      <c r="Z79" s="645"/>
      <c r="AA79" s="645"/>
      <c r="AB79" s="645"/>
      <c r="AC79" s="645"/>
      <c r="AD79" s="645"/>
      <c r="AE79" s="645"/>
      <c r="AF79" s="645"/>
      <c r="AG79" s="645"/>
      <c r="AH79" s="645"/>
      <c r="AI79" s="645"/>
    </row>
    <row r="80" spans="1:35" ht="15.75" customHeight="1">
      <c r="A80" s="1851"/>
      <c r="B80" s="1852"/>
      <c r="C80" s="1850"/>
      <c r="D80" s="1860"/>
      <c r="E80" s="1873"/>
      <c r="F80" s="169" t="s">
        <v>483</v>
      </c>
      <c r="G80" s="424" t="s">
        <v>2015</v>
      </c>
      <c r="H80" s="647">
        <v>69</v>
      </c>
      <c r="I80" s="223">
        <v>5</v>
      </c>
      <c r="J80" s="649" t="s">
        <v>480</v>
      </c>
      <c r="K80" s="650"/>
      <c r="L80" s="653"/>
      <c r="M80" s="653"/>
      <c r="N80" s="653"/>
      <c r="O80" s="645"/>
      <c r="P80" s="645"/>
      <c r="Q80" s="645"/>
      <c r="R80" s="645"/>
      <c r="S80" s="645"/>
      <c r="T80" s="645"/>
      <c r="U80" s="645"/>
      <c r="V80" s="645"/>
      <c r="W80" s="645"/>
      <c r="X80" s="645"/>
      <c r="Y80" s="645"/>
      <c r="Z80" s="645"/>
      <c r="AA80" s="645"/>
      <c r="AB80" s="645"/>
      <c r="AC80" s="645"/>
      <c r="AD80" s="645"/>
      <c r="AE80" s="645"/>
      <c r="AF80" s="645"/>
      <c r="AG80" s="645"/>
      <c r="AH80" s="645"/>
      <c r="AI80" s="645"/>
    </row>
    <row r="81" spans="1:35" ht="15.75" customHeight="1">
      <c r="A81" s="1851"/>
      <c r="B81" s="1852"/>
      <c r="C81" s="1850"/>
      <c r="D81" s="1860"/>
      <c r="E81" s="1874" t="s">
        <v>1809</v>
      </c>
      <c r="F81" s="169" t="s">
        <v>1808</v>
      </c>
      <c r="G81" s="424" t="s">
        <v>2016</v>
      </c>
      <c r="H81" s="647">
        <v>70</v>
      </c>
      <c r="I81" s="223">
        <v>3</v>
      </c>
      <c r="J81" s="651" t="s">
        <v>3628</v>
      </c>
      <c r="K81" s="671" t="s">
        <v>1810</v>
      </c>
      <c r="L81" s="646">
        <v>10.199999999999999</v>
      </c>
      <c r="M81" s="646">
        <v>7.42</v>
      </c>
      <c r="N81" s="646">
        <v>19.52</v>
      </c>
      <c r="O81" s="645"/>
      <c r="P81" s="645"/>
      <c r="Q81" s="645"/>
      <c r="R81" s="645"/>
      <c r="S81" s="645"/>
      <c r="T81" s="645"/>
      <c r="U81" s="645"/>
      <c r="V81" s="645"/>
      <c r="W81" s="645"/>
      <c r="X81" s="645"/>
      <c r="Y81" s="645"/>
      <c r="Z81" s="645"/>
      <c r="AA81" s="645"/>
      <c r="AB81" s="645"/>
      <c r="AC81" s="645"/>
      <c r="AD81" s="645"/>
      <c r="AE81" s="645"/>
      <c r="AF81" s="645"/>
      <c r="AG81" s="645"/>
      <c r="AH81" s="645"/>
      <c r="AI81" s="645"/>
    </row>
    <row r="82" spans="1:35" ht="15.75" customHeight="1">
      <c r="A82" s="1851"/>
      <c r="B82" s="1852"/>
      <c r="C82" s="1850"/>
      <c r="D82" s="1860"/>
      <c r="E82" s="1874"/>
      <c r="F82" s="169" t="s">
        <v>1808</v>
      </c>
      <c r="G82" s="424" t="s">
        <v>2016</v>
      </c>
      <c r="H82" s="647">
        <v>71</v>
      </c>
      <c r="I82" s="223">
        <v>5</v>
      </c>
      <c r="J82" s="649" t="s">
        <v>1811</v>
      </c>
      <c r="K82" s="671" t="s">
        <v>1810</v>
      </c>
      <c r="L82" s="646">
        <v>75.069999999999993</v>
      </c>
      <c r="M82" s="646">
        <v>67.47</v>
      </c>
      <c r="N82" s="646">
        <v>40.78</v>
      </c>
      <c r="O82" s="645"/>
      <c r="P82" s="645"/>
      <c r="Q82" s="645"/>
      <c r="R82" s="645"/>
      <c r="S82" s="645"/>
      <c r="T82" s="645"/>
      <c r="U82" s="645"/>
      <c r="V82" s="645"/>
      <c r="W82" s="645"/>
      <c r="X82" s="645"/>
      <c r="Y82" s="645"/>
      <c r="Z82" s="645"/>
      <c r="AA82" s="645"/>
      <c r="AB82" s="645"/>
      <c r="AC82" s="645"/>
      <c r="AD82" s="645"/>
      <c r="AE82" s="645"/>
      <c r="AF82" s="645"/>
      <c r="AG82" s="645"/>
      <c r="AH82" s="645"/>
      <c r="AI82" s="645"/>
    </row>
    <row r="83" spans="1:35" ht="15.75" customHeight="1">
      <c r="A83" s="1851"/>
      <c r="B83" s="1852"/>
      <c r="C83" s="1850"/>
      <c r="D83" s="1860"/>
      <c r="E83" s="1874"/>
      <c r="F83" s="169" t="s">
        <v>1808</v>
      </c>
      <c r="G83" s="424" t="s">
        <v>2016</v>
      </c>
      <c r="H83" s="647">
        <v>72</v>
      </c>
      <c r="I83" s="223">
        <v>5</v>
      </c>
      <c r="J83" s="649" t="s">
        <v>1812</v>
      </c>
      <c r="K83" s="671"/>
      <c r="L83" s="646">
        <v>15.12</v>
      </c>
      <c r="M83" s="646">
        <v>10.44</v>
      </c>
      <c r="N83" s="646">
        <v>4.5199999999999996</v>
      </c>
      <c r="O83" s="645"/>
      <c r="P83" s="645"/>
      <c r="Q83" s="645"/>
      <c r="R83" s="645"/>
      <c r="S83" s="645"/>
      <c r="T83" s="645"/>
      <c r="U83" s="645"/>
      <c r="V83" s="645"/>
      <c r="W83" s="645"/>
      <c r="X83" s="645"/>
      <c r="Y83" s="645"/>
      <c r="Z83" s="645"/>
      <c r="AA83" s="645"/>
      <c r="AB83" s="645"/>
      <c r="AC83" s="645"/>
      <c r="AD83" s="645"/>
      <c r="AE83" s="645"/>
      <c r="AF83" s="645"/>
      <c r="AG83" s="645"/>
      <c r="AH83" s="645"/>
      <c r="AI83" s="645"/>
    </row>
    <row r="84" spans="1:35" ht="15.75" customHeight="1">
      <c r="A84" s="1851"/>
      <c r="B84" s="1852"/>
      <c r="C84" s="1850"/>
      <c r="D84" s="1860"/>
      <c r="E84" s="1861"/>
      <c r="F84" s="169" t="s">
        <v>240</v>
      </c>
      <c r="G84" s="424" t="s">
        <v>2018</v>
      </c>
      <c r="H84" s="647">
        <v>73</v>
      </c>
      <c r="I84" s="223">
        <v>1</v>
      </c>
      <c r="J84" s="649" t="s">
        <v>1814</v>
      </c>
      <c r="K84" s="650"/>
      <c r="L84" s="653"/>
      <c r="M84" s="653"/>
      <c r="N84" s="653"/>
      <c r="O84" s="645"/>
      <c r="P84" s="645"/>
      <c r="Q84" s="645"/>
      <c r="R84" s="645"/>
      <c r="S84" s="645"/>
      <c r="T84" s="645"/>
      <c r="U84" s="645"/>
      <c r="V84" s="645"/>
      <c r="W84" s="645"/>
      <c r="X84" s="645"/>
      <c r="Y84" s="645"/>
      <c r="Z84" s="645"/>
      <c r="AA84" s="645"/>
      <c r="AB84" s="645"/>
      <c r="AC84" s="645"/>
      <c r="AD84" s="645"/>
      <c r="AE84" s="645"/>
      <c r="AF84" s="645"/>
      <c r="AG84" s="645"/>
      <c r="AH84" s="645"/>
      <c r="AI84" s="645"/>
    </row>
    <row r="85" spans="1:35" ht="15.75" customHeight="1">
      <c r="A85" s="1851"/>
      <c r="B85" s="1852"/>
      <c r="C85" s="1850"/>
      <c r="D85" s="1860"/>
      <c r="E85" s="1861"/>
      <c r="F85" s="169" t="s">
        <v>240</v>
      </c>
      <c r="G85" s="424" t="s">
        <v>2018</v>
      </c>
      <c r="H85" s="647">
        <v>74</v>
      </c>
      <c r="I85" s="223">
        <v>1</v>
      </c>
      <c r="J85" s="649" t="s">
        <v>1815</v>
      </c>
      <c r="K85" s="650"/>
      <c r="L85" s="653"/>
      <c r="M85" s="653"/>
      <c r="N85" s="653"/>
      <c r="O85" s="645"/>
      <c r="P85" s="645"/>
      <c r="Q85" s="645"/>
      <c r="R85" s="645"/>
      <c r="S85" s="645"/>
      <c r="T85" s="645"/>
      <c r="U85" s="645"/>
      <c r="V85" s="645"/>
      <c r="W85" s="645"/>
      <c r="X85" s="645"/>
      <c r="Y85" s="645"/>
      <c r="Z85" s="645"/>
      <c r="AA85" s="645"/>
      <c r="AB85" s="645"/>
      <c r="AC85" s="645"/>
      <c r="AD85" s="645"/>
      <c r="AE85" s="645"/>
      <c r="AF85" s="645"/>
      <c r="AG85" s="645"/>
      <c r="AH85" s="645"/>
      <c r="AI85" s="645"/>
    </row>
    <row r="86" spans="1:35" ht="15.75" customHeight="1">
      <c r="A86" s="1851"/>
      <c r="B86" s="1852"/>
      <c r="C86" s="1850"/>
      <c r="D86" s="1860"/>
      <c r="E86" s="1861"/>
      <c r="F86" s="169" t="s">
        <v>3592</v>
      </c>
      <c r="G86" s="424" t="s">
        <v>2018</v>
      </c>
      <c r="H86" s="647">
        <v>75</v>
      </c>
      <c r="I86" s="223" t="s">
        <v>1719</v>
      </c>
      <c r="J86" s="651" t="s">
        <v>3644</v>
      </c>
      <c r="K86" s="650"/>
      <c r="L86" s="653"/>
      <c r="M86" s="653"/>
      <c r="N86" s="653"/>
      <c r="O86" s="645"/>
      <c r="P86" s="645"/>
      <c r="Q86" s="645"/>
      <c r="R86" s="645"/>
      <c r="S86" s="645"/>
      <c r="T86" s="645"/>
      <c r="U86" s="645"/>
      <c r="V86" s="645"/>
      <c r="W86" s="645"/>
      <c r="X86" s="645"/>
      <c r="Y86" s="645"/>
      <c r="Z86" s="645"/>
      <c r="AA86" s="645"/>
      <c r="AB86" s="645"/>
      <c r="AC86" s="645"/>
      <c r="AD86" s="645"/>
      <c r="AE86" s="645"/>
      <c r="AF86" s="645"/>
      <c r="AG86" s="645"/>
      <c r="AH86" s="645"/>
      <c r="AI86" s="645"/>
    </row>
    <row r="87" spans="1:35" ht="15.75" customHeight="1">
      <c r="A87" s="1851"/>
      <c r="B87" s="1852"/>
      <c r="C87" s="1850"/>
      <c r="D87" s="1860"/>
      <c r="E87" s="1861"/>
      <c r="F87" s="169" t="s">
        <v>3592</v>
      </c>
      <c r="G87" s="424" t="s">
        <v>2018</v>
      </c>
      <c r="H87" s="647">
        <v>76</v>
      </c>
      <c r="I87" s="223">
        <v>5</v>
      </c>
      <c r="J87" s="649" t="s">
        <v>1816</v>
      </c>
      <c r="K87" s="650"/>
      <c r="L87" s="653"/>
      <c r="M87" s="653"/>
      <c r="N87" s="653"/>
      <c r="O87" s="645"/>
      <c r="P87" s="645"/>
      <c r="Q87" s="645"/>
      <c r="R87" s="645"/>
      <c r="S87" s="645"/>
      <c r="T87" s="645"/>
      <c r="U87" s="645"/>
      <c r="V87" s="645"/>
      <c r="W87" s="645"/>
      <c r="X87" s="645"/>
      <c r="Y87" s="645"/>
      <c r="Z87" s="645"/>
      <c r="AA87" s="645"/>
      <c r="AB87" s="645"/>
      <c r="AC87" s="645"/>
      <c r="AD87" s="645"/>
      <c r="AE87" s="645"/>
      <c r="AF87" s="645"/>
      <c r="AG87" s="645"/>
      <c r="AH87" s="645"/>
      <c r="AI87" s="645"/>
    </row>
    <row r="88" spans="1:35" ht="15.75" customHeight="1">
      <c r="A88" s="1851"/>
      <c r="B88" s="1852"/>
      <c r="C88" s="1850"/>
      <c r="D88" s="1875" t="s">
        <v>513</v>
      </c>
      <c r="E88" s="1850" t="s">
        <v>1458</v>
      </c>
      <c r="F88" s="169" t="s">
        <v>1819</v>
      </c>
      <c r="G88" s="424" t="s">
        <v>2013</v>
      </c>
      <c r="H88" s="647">
        <v>77</v>
      </c>
      <c r="I88" s="223">
        <v>5</v>
      </c>
      <c r="J88" s="649" t="s">
        <v>1820</v>
      </c>
      <c r="K88" s="650"/>
      <c r="L88" s="653"/>
      <c r="M88" s="653"/>
      <c r="N88" s="653"/>
      <c r="O88" s="645"/>
      <c r="P88" s="645"/>
      <c r="Q88" s="645"/>
      <c r="R88" s="645"/>
      <c r="S88" s="645"/>
      <c r="T88" s="645"/>
      <c r="U88" s="645"/>
      <c r="V88" s="645"/>
      <c r="W88" s="645"/>
      <c r="X88" s="645"/>
      <c r="Y88" s="645"/>
      <c r="Z88" s="645"/>
      <c r="AA88" s="645"/>
      <c r="AB88" s="645"/>
      <c r="AC88" s="645"/>
      <c r="AD88" s="645"/>
      <c r="AE88" s="645"/>
      <c r="AF88" s="645"/>
      <c r="AG88" s="645"/>
      <c r="AH88" s="645"/>
      <c r="AI88" s="645"/>
    </row>
    <row r="89" spans="1:35" ht="15.75" customHeight="1">
      <c r="A89" s="1851"/>
      <c r="B89" s="1852"/>
      <c r="C89" s="1850"/>
      <c r="D89" s="1875"/>
      <c r="E89" s="1850"/>
      <c r="F89" s="169" t="s">
        <v>1819</v>
      </c>
      <c r="G89" s="424" t="s">
        <v>2013</v>
      </c>
      <c r="H89" s="647">
        <v>78</v>
      </c>
      <c r="I89" s="223">
        <v>5</v>
      </c>
      <c r="J89" s="649" t="s">
        <v>1821</v>
      </c>
      <c r="K89" s="672"/>
      <c r="L89" s="653"/>
      <c r="M89" s="653"/>
      <c r="N89" s="653"/>
      <c r="O89" s="645"/>
      <c r="P89" s="645"/>
      <c r="Q89" s="645"/>
      <c r="R89" s="645"/>
      <c r="S89" s="645"/>
      <c r="T89" s="645"/>
      <c r="U89" s="645"/>
      <c r="V89" s="645"/>
      <c r="W89" s="645"/>
      <c r="X89" s="645"/>
      <c r="Y89" s="645"/>
      <c r="Z89" s="645"/>
      <c r="AA89" s="645"/>
      <c r="AB89" s="645"/>
      <c r="AC89" s="645"/>
      <c r="AD89" s="645"/>
      <c r="AE89" s="645"/>
      <c r="AF89" s="645"/>
      <c r="AG89" s="645"/>
      <c r="AH89" s="645"/>
      <c r="AI89" s="645"/>
    </row>
    <row r="90" spans="1:35" ht="15.75" customHeight="1">
      <c r="A90" s="1851"/>
      <c r="B90" s="1852"/>
      <c r="C90" s="1850"/>
      <c r="D90" s="1875"/>
      <c r="E90" s="1850"/>
      <c r="F90" s="169" t="s">
        <v>1819</v>
      </c>
      <c r="G90" s="424" t="s">
        <v>2013</v>
      </c>
      <c r="H90" s="647">
        <v>79</v>
      </c>
      <c r="I90" s="223">
        <v>5</v>
      </c>
      <c r="J90" s="649" t="s">
        <v>575</v>
      </c>
      <c r="K90" s="673" t="s">
        <v>1822</v>
      </c>
      <c r="L90" s="674" t="s">
        <v>1823</v>
      </c>
      <c r="M90" s="673" t="s">
        <v>1824</v>
      </c>
      <c r="N90" s="674" t="s">
        <v>1824</v>
      </c>
      <c r="O90" s="645"/>
      <c r="P90" s="645"/>
      <c r="Q90" s="645"/>
      <c r="R90" s="645"/>
      <c r="S90" s="645"/>
      <c r="T90" s="645"/>
      <c r="U90" s="645"/>
      <c r="V90" s="645"/>
      <c r="W90" s="645"/>
      <c r="X90" s="645"/>
      <c r="Y90" s="645"/>
      <c r="Z90" s="645"/>
      <c r="AA90" s="645"/>
      <c r="AB90" s="645"/>
      <c r="AC90" s="645"/>
      <c r="AD90" s="645"/>
      <c r="AE90" s="645"/>
      <c r="AF90" s="645"/>
      <c r="AG90" s="645"/>
      <c r="AH90" s="645"/>
      <c r="AI90" s="645"/>
    </row>
    <row r="91" spans="1:35" ht="15.75" customHeight="1">
      <c r="A91" s="1851"/>
      <c r="B91" s="1852"/>
      <c r="C91" s="1850"/>
      <c r="D91" s="1875"/>
      <c r="E91" s="1849" t="s">
        <v>1825</v>
      </c>
      <c r="F91" s="169" t="s">
        <v>1826</v>
      </c>
      <c r="G91" s="424" t="s">
        <v>2013</v>
      </c>
      <c r="H91" s="647">
        <v>80</v>
      </c>
      <c r="I91" s="223">
        <v>2</v>
      </c>
      <c r="J91" s="649" t="s">
        <v>514</v>
      </c>
      <c r="K91" s="650">
        <v>70</v>
      </c>
      <c r="L91" s="647">
        <v>64</v>
      </c>
      <c r="M91" s="663">
        <v>59.3</v>
      </c>
      <c r="N91" s="647">
        <v>64.900000000000006</v>
      </c>
      <c r="O91" s="645"/>
      <c r="P91" s="645"/>
      <c r="Q91" s="645"/>
      <c r="R91" s="645"/>
      <c r="S91" s="645"/>
      <c r="T91" s="645"/>
      <c r="U91" s="645"/>
      <c r="V91" s="645"/>
      <c r="W91" s="645"/>
      <c r="X91" s="645"/>
      <c r="Y91" s="645"/>
      <c r="Z91" s="645"/>
      <c r="AA91" s="645"/>
      <c r="AB91" s="645"/>
      <c r="AC91" s="645"/>
      <c r="AD91" s="645"/>
      <c r="AE91" s="645"/>
      <c r="AF91" s="645"/>
      <c r="AG91" s="645"/>
      <c r="AH91" s="645"/>
      <c r="AI91" s="645"/>
    </row>
    <row r="92" spans="1:35" ht="15.75" customHeight="1">
      <c r="A92" s="1851"/>
      <c r="B92" s="1852"/>
      <c r="C92" s="1850"/>
      <c r="D92" s="1875"/>
      <c r="E92" s="1849"/>
      <c r="F92" s="169" t="s">
        <v>1826</v>
      </c>
      <c r="G92" s="424" t="s">
        <v>2013</v>
      </c>
      <c r="H92" s="647">
        <v>81</v>
      </c>
      <c r="I92" s="571">
        <v>3</v>
      </c>
      <c r="J92" s="651" t="s">
        <v>3643</v>
      </c>
      <c r="K92" s="650">
        <v>87</v>
      </c>
      <c r="L92" s="647">
        <v>97</v>
      </c>
      <c r="M92" s="647">
        <v>97.06</v>
      </c>
      <c r="N92" s="647"/>
      <c r="O92" s="645"/>
      <c r="P92" s="645"/>
      <c r="Q92" s="645"/>
      <c r="R92" s="645"/>
      <c r="S92" s="645"/>
      <c r="T92" s="645"/>
      <c r="U92" s="645"/>
      <c r="V92" s="645"/>
      <c r="W92" s="645"/>
      <c r="X92" s="645"/>
      <c r="Y92" s="645"/>
      <c r="Z92" s="645"/>
      <c r="AA92" s="645"/>
      <c r="AB92" s="645"/>
      <c r="AC92" s="645"/>
      <c r="AD92" s="645"/>
      <c r="AE92" s="645"/>
      <c r="AF92" s="645"/>
      <c r="AG92" s="645"/>
      <c r="AH92" s="645"/>
      <c r="AI92" s="645"/>
    </row>
    <row r="93" spans="1:35" ht="15.75" customHeight="1">
      <c r="A93" s="1851"/>
      <c r="B93" s="1852"/>
      <c r="C93" s="1850"/>
      <c r="D93" s="1875"/>
      <c r="E93" s="1849"/>
      <c r="F93" s="169" t="s">
        <v>1826</v>
      </c>
      <c r="G93" s="424" t="s">
        <v>2013</v>
      </c>
      <c r="H93" s="647">
        <v>82</v>
      </c>
      <c r="I93" s="223">
        <v>5</v>
      </c>
      <c r="J93" s="649" t="s">
        <v>1828</v>
      </c>
      <c r="K93" s="650">
        <v>5</v>
      </c>
      <c r="L93" s="653"/>
      <c r="M93" s="653"/>
      <c r="N93" s="653"/>
      <c r="O93" s="645"/>
      <c r="P93" s="645"/>
      <c r="Q93" s="645"/>
      <c r="R93" s="645"/>
      <c r="S93" s="645"/>
      <c r="T93" s="645"/>
      <c r="U93" s="645"/>
      <c r="V93" s="645"/>
      <c r="W93" s="645"/>
      <c r="X93" s="645"/>
      <c r="Y93" s="645"/>
      <c r="Z93" s="645"/>
      <c r="AA93" s="645"/>
      <c r="AB93" s="645"/>
      <c r="AC93" s="645"/>
      <c r="AD93" s="645"/>
      <c r="AE93" s="645"/>
      <c r="AF93" s="645"/>
      <c r="AG93" s="645"/>
      <c r="AH93" s="645"/>
      <c r="AI93" s="645"/>
    </row>
    <row r="94" spans="1:35" s="661" customFormat="1" ht="15.75" customHeight="1">
      <c r="A94" s="1851"/>
      <c r="B94" s="1852"/>
      <c r="C94" s="1850"/>
      <c r="D94" s="1875"/>
      <c r="E94" s="1849"/>
      <c r="F94" s="169"/>
      <c r="G94" s="169"/>
      <c r="H94" s="658"/>
      <c r="I94" s="223"/>
      <c r="J94" s="659"/>
      <c r="K94" s="223"/>
      <c r="L94" s="658"/>
      <c r="M94" s="658"/>
      <c r="N94" s="658"/>
      <c r="O94" s="660"/>
      <c r="P94" s="660"/>
      <c r="Q94" s="660"/>
      <c r="R94" s="660"/>
      <c r="S94" s="660"/>
      <c r="T94" s="660"/>
      <c r="U94" s="660"/>
      <c r="V94" s="660"/>
      <c r="W94" s="660"/>
      <c r="X94" s="660"/>
      <c r="Y94" s="660"/>
      <c r="Z94" s="660"/>
      <c r="AA94" s="660"/>
      <c r="AB94" s="660"/>
      <c r="AC94" s="660"/>
      <c r="AD94" s="660"/>
      <c r="AE94" s="660"/>
      <c r="AF94" s="660"/>
      <c r="AG94" s="660"/>
      <c r="AH94" s="660"/>
      <c r="AI94" s="660"/>
    </row>
    <row r="95" spans="1:35" ht="15.75" customHeight="1">
      <c r="A95" s="1851"/>
      <c r="B95" s="1852"/>
      <c r="C95" s="1850"/>
      <c r="D95" s="1875"/>
      <c r="E95" s="1849"/>
      <c r="F95" s="169" t="s">
        <v>1826</v>
      </c>
      <c r="G95" s="424" t="s">
        <v>2013</v>
      </c>
      <c r="H95" s="647">
        <v>83</v>
      </c>
      <c r="I95" s="223">
        <v>5</v>
      </c>
      <c r="J95" s="649" t="s">
        <v>1829</v>
      </c>
      <c r="K95" s="650">
        <v>3</v>
      </c>
      <c r="L95" s="647">
        <v>3.1</v>
      </c>
      <c r="M95" s="647">
        <v>2.94</v>
      </c>
      <c r="N95" s="647"/>
      <c r="O95" s="645"/>
      <c r="P95" s="645"/>
      <c r="Q95" s="645"/>
      <c r="R95" s="645"/>
      <c r="S95" s="645"/>
      <c r="T95" s="645"/>
      <c r="U95" s="645"/>
      <c r="V95" s="645"/>
      <c r="W95" s="645"/>
      <c r="X95" s="645"/>
      <c r="Y95" s="645"/>
      <c r="Z95" s="645"/>
      <c r="AA95" s="645"/>
      <c r="AB95" s="645"/>
      <c r="AC95" s="645"/>
      <c r="AD95" s="645"/>
      <c r="AE95" s="645"/>
      <c r="AF95" s="645"/>
      <c r="AG95" s="645"/>
      <c r="AH95" s="645"/>
      <c r="AI95" s="645"/>
    </row>
    <row r="96" spans="1:35" ht="15" customHeight="1">
      <c r="A96" s="1851"/>
      <c r="B96" s="1852"/>
      <c r="C96" s="1850"/>
      <c r="D96" s="1875"/>
      <c r="E96" s="1849"/>
      <c r="F96" s="169" t="s">
        <v>1826</v>
      </c>
      <c r="G96" s="424" t="s">
        <v>2013</v>
      </c>
      <c r="H96" s="647">
        <v>84</v>
      </c>
      <c r="I96" s="223">
        <v>5</v>
      </c>
      <c r="J96" s="649" t="s">
        <v>1830</v>
      </c>
      <c r="K96" s="650">
        <v>87</v>
      </c>
      <c r="L96" s="647">
        <v>94</v>
      </c>
      <c r="M96" s="647">
        <v>97.1</v>
      </c>
      <c r="N96" s="647"/>
      <c r="O96" s="645"/>
      <c r="P96" s="645"/>
      <c r="Q96" s="645"/>
      <c r="R96" s="645"/>
      <c r="S96" s="645"/>
      <c r="T96" s="645"/>
      <c r="U96" s="645"/>
      <c r="V96" s="645"/>
      <c r="W96" s="645"/>
      <c r="X96" s="645"/>
      <c r="Y96" s="645"/>
      <c r="Z96" s="645"/>
      <c r="AA96" s="645"/>
      <c r="AB96" s="645"/>
      <c r="AC96" s="645"/>
      <c r="AD96" s="645"/>
      <c r="AE96" s="645"/>
      <c r="AF96" s="645"/>
      <c r="AG96" s="645"/>
      <c r="AH96" s="645"/>
      <c r="AI96" s="645"/>
    </row>
    <row r="97" spans="1:35" ht="18" hidden="1" customHeight="1">
      <c r="A97" s="1851"/>
      <c r="B97" s="1852"/>
      <c r="C97" s="1850"/>
      <c r="D97" s="1875"/>
      <c r="E97" s="1849"/>
      <c r="F97" s="169"/>
      <c r="G97" s="424"/>
      <c r="H97" s="647"/>
      <c r="I97" s="223"/>
      <c r="J97" s="649"/>
      <c r="K97" s="650"/>
      <c r="L97" s="647"/>
      <c r="M97" s="647"/>
      <c r="N97" s="647"/>
      <c r="O97" s="645"/>
      <c r="P97" s="645"/>
      <c r="Q97" s="645"/>
      <c r="R97" s="645"/>
      <c r="S97" s="645"/>
      <c r="T97" s="645"/>
      <c r="U97" s="645"/>
      <c r="V97" s="645"/>
      <c r="W97" s="645"/>
      <c r="X97" s="645"/>
      <c r="Y97" s="645"/>
      <c r="Z97" s="645"/>
      <c r="AA97" s="645"/>
      <c r="AB97" s="645"/>
      <c r="AC97" s="645"/>
      <c r="AD97" s="645"/>
      <c r="AE97" s="645"/>
      <c r="AF97" s="645"/>
      <c r="AG97" s="645"/>
      <c r="AH97" s="645"/>
      <c r="AI97" s="645"/>
    </row>
    <row r="98" spans="1:35" ht="15.75" customHeight="1">
      <c r="A98" s="1851"/>
      <c r="B98" s="1852"/>
      <c r="C98" s="1850"/>
      <c r="D98" s="1875"/>
      <c r="E98" s="1849"/>
      <c r="F98" s="169" t="s">
        <v>1826</v>
      </c>
      <c r="G98" s="424" t="s">
        <v>2013</v>
      </c>
      <c r="H98" s="647">
        <v>85</v>
      </c>
      <c r="I98" s="223">
        <v>5</v>
      </c>
      <c r="J98" s="649" t="s">
        <v>1831</v>
      </c>
      <c r="K98" s="650"/>
      <c r="L98" s="653"/>
      <c r="M98" s="653"/>
      <c r="N98" s="653"/>
      <c r="O98" s="645"/>
      <c r="P98" s="645"/>
      <c r="Q98" s="645"/>
      <c r="R98" s="645"/>
      <c r="S98" s="645"/>
      <c r="T98" s="645"/>
      <c r="U98" s="645"/>
      <c r="V98" s="645"/>
      <c r="W98" s="645"/>
      <c r="X98" s="645"/>
      <c r="Y98" s="645"/>
      <c r="Z98" s="645"/>
      <c r="AA98" s="645"/>
      <c r="AB98" s="645"/>
      <c r="AC98" s="645"/>
      <c r="AD98" s="645"/>
      <c r="AE98" s="645"/>
      <c r="AF98" s="645"/>
      <c r="AG98" s="645"/>
      <c r="AH98" s="645"/>
      <c r="AI98" s="645"/>
    </row>
    <row r="99" spans="1:35" ht="15.75" customHeight="1">
      <c r="A99" s="1851"/>
      <c r="B99" s="1852"/>
      <c r="C99" s="1850"/>
      <c r="D99" s="1875"/>
      <c r="E99" s="1849"/>
      <c r="F99" s="169" t="s">
        <v>1827</v>
      </c>
      <c r="G99" s="424" t="s">
        <v>2013</v>
      </c>
      <c r="H99" s="647">
        <v>86</v>
      </c>
      <c r="I99" s="223">
        <v>5</v>
      </c>
      <c r="J99" s="649" t="s">
        <v>1832</v>
      </c>
      <c r="K99" s="675"/>
      <c r="L99" s="647"/>
      <c r="M99" s="647"/>
      <c r="N99" s="647">
        <v>97.06</v>
      </c>
      <c r="O99" s="645"/>
      <c r="P99" s="645"/>
      <c r="Q99" s="645"/>
      <c r="R99" s="645"/>
      <c r="S99" s="645"/>
      <c r="T99" s="645"/>
      <c r="U99" s="645"/>
      <c r="V99" s="645"/>
      <c r="W99" s="645"/>
      <c r="X99" s="645"/>
      <c r="Y99" s="645"/>
      <c r="Z99" s="645"/>
      <c r="AA99" s="645"/>
      <c r="AB99" s="645"/>
      <c r="AC99" s="645"/>
      <c r="AD99" s="645"/>
      <c r="AE99" s="645"/>
      <c r="AF99" s="645"/>
      <c r="AG99" s="645"/>
      <c r="AH99" s="645"/>
      <c r="AI99" s="645"/>
    </row>
    <row r="100" spans="1:35" ht="15.75" customHeight="1">
      <c r="A100" s="1851"/>
      <c r="B100" s="1852"/>
      <c r="C100" s="1850"/>
      <c r="D100" s="1875"/>
      <c r="E100" s="1849"/>
      <c r="F100" s="169" t="s">
        <v>1827</v>
      </c>
      <c r="G100" s="424" t="s">
        <v>2013</v>
      </c>
      <c r="H100" s="647">
        <v>87</v>
      </c>
      <c r="I100" s="223">
        <v>5</v>
      </c>
      <c r="J100" s="649" t="s">
        <v>1833</v>
      </c>
      <c r="K100" s="676"/>
      <c r="L100" s="647"/>
      <c r="M100" s="647"/>
      <c r="N100" s="647">
        <v>70</v>
      </c>
      <c r="O100" s="645"/>
      <c r="P100" s="645"/>
      <c r="Q100" s="645"/>
      <c r="R100" s="645"/>
      <c r="S100" s="645"/>
      <c r="T100" s="645"/>
      <c r="U100" s="645"/>
      <c r="V100" s="645"/>
      <c r="W100" s="645"/>
      <c r="X100" s="645"/>
      <c r="Y100" s="645"/>
      <c r="Z100" s="645"/>
      <c r="AA100" s="645"/>
      <c r="AB100" s="645"/>
      <c r="AC100" s="645"/>
      <c r="AD100" s="645"/>
      <c r="AE100" s="645"/>
      <c r="AF100" s="645"/>
      <c r="AG100" s="645"/>
      <c r="AH100" s="645"/>
      <c r="AI100" s="645"/>
    </row>
    <row r="101" spans="1:35" ht="15.75" customHeight="1">
      <c r="A101" s="1851"/>
      <c r="B101" s="1852"/>
      <c r="C101" s="1857" t="s">
        <v>1834</v>
      </c>
      <c r="D101" s="1872" t="s">
        <v>418</v>
      </c>
      <c r="E101" s="1859" t="s">
        <v>1835</v>
      </c>
      <c r="F101" s="169" t="s">
        <v>1836</v>
      </c>
      <c r="G101" s="424" t="s">
        <v>2016</v>
      </c>
      <c r="H101" s="647">
        <v>88</v>
      </c>
      <c r="I101" s="223">
        <v>1</v>
      </c>
      <c r="J101" s="649" t="s">
        <v>3577</v>
      </c>
      <c r="K101" s="677"/>
      <c r="L101" s="653"/>
      <c r="M101" s="653"/>
      <c r="N101" s="653"/>
      <c r="O101" s="645"/>
      <c r="P101" s="645"/>
      <c r="Q101" s="645"/>
      <c r="R101" s="645"/>
      <c r="S101" s="645"/>
      <c r="T101" s="645"/>
      <c r="U101" s="645"/>
      <c r="V101" s="645"/>
      <c r="W101" s="645"/>
      <c r="X101" s="645"/>
      <c r="Y101" s="645"/>
      <c r="Z101" s="645"/>
      <c r="AA101" s="645"/>
      <c r="AB101" s="645"/>
      <c r="AC101" s="645"/>
      <c r="AD101" s="645"/>
      <c r="AE101" s="645"/>
      <c r="AF101" s="645"/>
      <c r="AG101" s="645"/>
      <c r="AH101" s="645"/>
      <c r="AI101" s="645"/>
    </row>
    <row r="102" spans="1:35" ht="15.75" customHeight="1">
      <c r="A102" s="1851"/>
      <c r="B102" s="1852"/>
      <c r="C102" s="1857"/>
      <c r="D102" s="1872"/>
      <c r="E102" s="1859"/>
      <c r="F102" s="169" t="s">
        <v>1836</v>
      </c>
      <c r="G102" s="424" t="s">
        <v>2016</v>
      </c>
      <c r="H102" s="647">
        <v>89</v>
      </c>
      <c r="I102" s="223">
        <v>2</v>
      </c>
      <c r="J102" s="649" t="s">
        <v>1837</v>
      </c>
      <c r="K102" s="677"/>
      <c r="L102" s="653"/>
      <c r="M102" s="653"/>
      <c r="N102" s="653"/>
      <c r="O102" s="645"/>
      <c r="P102" s="645"/>
      <c r="Q102" s="645"/>
      <c r="R102" s="645"/>
      <c r="S102" s="645"/>
      <c r="T102" s="645"/>
      <c r="U102" s="645"/>
      <c r="V102" s="645"/>
      <c r="W102" s="645"/>
      <c r="X102" s="645"/>
      <c r="Y102" s="645"/>
      <c r="Z102" s="645"/>
      <c r="AA102" s="645"/>
      <c r="AB102" s="645"/>
      <c r="AC102" s="645"/>
      <c r="AD102" s="645"/>
      <c r="AE102" s="645"/>
      <c r="AF102" s="645"/>
      <c r="AG102" s="645"/>
      <c r="AH102" s="645"/>
      <c r="AI102" s="645"/>
    </row>
    <row r="103" spans="1:35" ht="15.75" customHeight="1">
      <c r="A103" s="1851"/>
      <c r="B103" s="1852"/>
      <c r="C103" s="1857"/>
      <c r="D103" s="1872"/>
      <c r="E103" s="1859"/>
      <c r="F103" s="169" t="s">
        <v>1836</v>
      </c>
      <c r="G103" s="424" t="s">
        <v>2015</v>
      </c>
      <c r="H103" s="647">
        <v>90</v>
      </c>
      <c r="I103" s="223">
        <v>5</v>
      </c>
      <c r="J103" s="649" t="s">
        <v>419</v>
      </c>
      <c r="K103" s="677">
        <v>100</v>
      </c>
      <c r="L103" s="653"/>
      <c r="M103" s="653"/>
      <c r="N103" s="653"/>
      <c r="O103" s="645"/>
      <c r="P103" s="645"/>
      <c r="Q103" s="645"/>
      <c r="R103" s="645"/>
      <c r="S103" s="645"/>
      <c r="T103" s="645"/>
      <c r="U103" s="645"/>
      <c r="V103" s="645"/>
      <c r="W103" s="645"/>
      <c r="X103" s="645"/>
      <c r="Y103" s="645"/>
      <c r="Z103" s="645"/>
      <c r="AA103" s="645"/>
      <c r="AB103" s="645"/>
      <c r="AC103" s="645"/>
      <c r="AD103" s="645"/>
      <c r="AE103" s="645"/>
      <c r="AF103" s="645"/>
      <c r="AG103" s="645"/>
      <c r="AH103" s="645"/>
      <c r="AI103" s="645"/>
    </row>
    <row r="104" spans="1:35" ht="15.75" customHeight="1">
      <c r="A104" s="1851"/>
      <c r="B104" s="1852"/>
      <c r="C104" s="1857"/>
      <c r="D104" s="1872"/>
      <c r="E104" s="1859"/>
      <c r="F104" s="169" t="s">
        <v>1836</v>
      </c>
      <c r="G104" s="424" t="s">
        <v>2016</v>
      </c>
      <c r="H104" s="647">
        <v>91</v>
      </c>
      <c r="I104" s="223">
        <v>5</v>
      </c>
      <c r="J104" s="649" t="s">
        <v>1838</v>
      </c>
      <c r="K104" s="677" t="s">
        <v>2011</v>
      </c>
      <c r="L104" s="653"/>
      <c r="M104" s="653"/>
      <c r="N104" s="653"/>
      <c r="O104" s="645"/>
      <c r="P104" s="645"/>
      <c r="Q104" s="645"/>
      <c r="R104" s="645"/>
      <c r="S104" s="645"/>
      <c r="T104" s="645"/>
      <c r="U104" s="645"/>
      <c r="V104" s="645"/>
      <c r="W104" s="645"/>
      <c r="X104" s="645"/>
      <c r="Y104" s="645"/>
      <c r="Z104" s="645"/>
      <c r="AA104" s="645"/>
      <c r="AB104" s="645"/>
      <c r="AC104" s="645"/>
      <c r="AD104" s="645"/>
      <c r="AE104" s="645"/>
      <c r="AF104" s="645"/>
      <c r="AG104" s="645"/>
      <c r="AH104" s="645"/>
      <c r="AI104" s="645"/>
    </row>
    <row r="105" spans="1:35" ht="15.75" customHeight="1">
      <c r="A105" s="1851"/>
      <c r="B105" s="1852"/>
      <c r="C105" s="1857"/>
      <c r="D105" s="1872"/>
      <c r="E105" s="1859"/>
      <c r="F105" s="169" t="s">
        <v>1836</v>
      </c>
      <c r="G105" s="424" t="s">
        <v>2016</v>
      </c>
      <c r="H105" s="647">
        <v>92</v>
      </c>
      <c r="I105" s="223">
        <v>5</v>
      </c>
      <c r="J105" s="649" t="s">
        <v>1839</v>
      </c>
      <c r="K105" s="677" t="s">
        <v>2011</v>
      </c>
      <c r="L105" s="653"/>
      <c r="M105" s="653"/>
      <c r="N105" s="653"/>
      <c r="O105" s="645"/>
      <c r="P105" s="645"/>
      <c r="Q105" s="645"/>
      <c r="R105" s="645"/>
      <c r="S105" s="645"/>
      <c r="T105" s="645"/>
      <c r="U105" s="645"/>
      <c r="V105" s="645"/>
      <c r="W105" s="645"/>
      <c r="X105" s="645"/>
      <c r="Y105" s="645"/>
      <c r="Z105" s="645"/>
      <c r="AA105" s="645"/>
      <c r="AB105" s="645"/>
      <c r="AC105" s="645"/>
      <c r="AD105" s="645"/>
      <c r="AE105" s="645"/>
      <c r="AF105" s="645"/>
      <c r="AG105" s="645"/>
      <c r="AH105" s="645"/>
      <c r="AI105" s="645"/>
    </row>
    <row r="106" spans="1:35" ht="15.75" customHeight="1">
      <c r="A106" s="1851"/>
      <c r="B106" s="1852"/>
      <c r="C106" s="1857"/>
      <c r="D106" s="1872"/>
      <c r="E106" s="1859"/>
      <c r="F106" s="169" t="s">
        <v>1836</v>
      </c>
      <c r="G106" s="424" t="s">
        <v>2015</v>
      </c>
      <c r="H106" s="647">
        <v>93</v>
      </c>
      <c r="I106" s="223">
        <v>5</v>
      </c>
      <c r="J106" s="649" t="s">
        <v>1841</v>
      </c>
      <c r="K106" s="677">
        <v>100</v>
      </c>
      <c r="L106" s="647">
        <v>100</v>
      </c>
      <c r="M106" s="647">
        <v>100</v>
      </c>
      <c r="N106" s="647">
        <v>100</v>
      </c>
      <c r="O106" s="645"/>
      <c r="P106" s="645"/>
      <c r="Q106" s="645"/>
      <c r="R106" s="645"/>
      <c r="S106" s="645"/>
      <c r="T106" s="645"/>
      <c r="U106" s="645"/>
      <c r="V106" s="645"/>
      <c r="W106" s="645"/>
      <c r="X106" s="645"/>
      <c r="Y106" s="645"/>
      <c r="Z106" s="645"/>
      <c r="AA106" s="645"/>
      <c r="AB106" s="645"/>
      <c r="AC106" s="645"/>
      <c r="AD106" s="645"/>
      <c r="AE106" s="645"/>
      <c r="AF106" s="645"/>
      <c r="AG106" s="645"/>
      <c r="AH106" s="645"/>
      <c r="AI106" s="645"/>
    </row>
    <row r="107" spans="1:35" ht="15.75" customHeight="1">
      <c r="A107" s="1851"/>
      <c r="B107" s="1852"/>
      <c r="C107" s="1857"/>
      <c r="D107" s="1872"/>
      <c r="E107" s="1859"/>
      <c r="F107" s="169" t="s">
        <v>1836</v>
      </c>
      <c r="G107" s="424" t="s">
        <v>2016</v>
      </c>
      <c r="H107" s="647">
        <v>94</v>
      </c>
      <c r="I107" s="223">
        <v>5</v>
      </c>
      <c r="J107" s="649" t="s">
        <v>1842</v>
      </c>
      <c r="K107" s="677" t="s">
        <v>1843</v>
      </c>
      <c r="L107" s="647" t="s">
        <v>1823</v>
      </c>
      <c r="M107" s="647">
        <v>97.01</v>
      </c>
      <c r="N107" s="647">
        <v>92.6</v>
      </c>
      <c r="O107" s="645"/>
      <c r="P107" s="645"/>
      <c r="Q107" s="645"/>
      <c r="R107" s="645"/>
      <c r="S107" s="645"/>
      <c r="T107" s="645"/>
      <c r="U107" s="645"/>
      <c r="V107" s="645"/>
      <c r="W107" s="645"/>
      <c r="X107" s="645"/>
      <c r="Y107" s="645"/>
      <c r="Z107" s="645"/>
      <c r="AA107" s="645"/>
      <c r="AB107" s="645"/>
      <c r="AC107" s="645"/>
      <c r="AD107" s="645"/>
      <c r="AE107" s="645"/>
      <c r="AF107" s="645"/>
      <c r="AG107" s="645"/>
      <c r="AH107" s="645"/>
      <c r="AI107" s="645"/>
    </row>
    <row r="108" spans="1:35" ht="15.75" customHeight="1">
      <c r="A108" s="1851"/>
      <c r="B108" s="1852"/>
      <c r="C108" s="1857"/>
      <c r="D108" s="1872"/>
      <c r="E108" s="1859"/>
      <c r="F108" s="169" t="s">
        <v>1836</v>
      </c>
      <c r="G108" s="424" t="s">
        <v>2016</v>
      </c>
      <c r="H108" s="647">
        <v>95</v>
      </c>
      <c r="I108" s="223">
        <v>5</v>
      </c>
      <c r="J108" s="649" t="s">
        <v>1844</v>
      </c>
      <c r="K108" s="677" t="s">
        <v>1845</v>
      </c>
      <c r="L108" s="647" t="s">
        <v>1823</v>
      </c>
      <c r="M108" s="647">
        <v>92.23</v>
      </c>
      <c r="N108" s="647">
        <v>100</v>
      </c>
      <c r="O108" s="645"/>
      <c r="P108" s="645"/>
      <c r="Q108" s="645"/>
      <c r="R108" s="645"/>
      <c r="S108" s="645"/>
      <c r="T108" s="645"/>
      <c r="U108" s="645"/>
      <c r="V108" s="645"/>
      <c r="W108" s="645"/>
      <c r="X108" s="645"/>
      <c r="Y108" s="645"/>
      <c r="Z108" s="645"/>
      <c r="AA108" s="645"/>
      <c r="AB108" s="645"/>
      <c r="AC108" s="645"/>
      <c r="AD108" s="645"/>
      <c r="AE108" s="645"/>
      <c r="AF108" s="645"/>
      <c r="AG108" s="645"/>
      <c r="AH108" s="645"/>
      <c r="AI108" s="645"/>
    </row>
    <row r="109" spans="1:35" ht="15.75" customHeight="1">
      <c r="A109" s="1851"/>
      <c r="B109" s="1852"/>
      <c r="C109" s="1857"/>
      <c r="D109" s="1872"/>
      <c r="E109" s="1859"/>
      <c r="F109" s="169" t="s">
        <v>1836</v>
      </c>
      <c r="G109" s="424" t="s">
        <v>2016</v>
      </c>
      <c r="H109" s="647">
        <v>96</v>
      </c>
      <c r="I109" s="223">
        <v>5</v>
      </c>
      <c r="J109" s="649" t="s">
        <v>1840</v>
      </c>
      <c r="K109" s="677" t="s">
        <v>1846</v>
      </c>
      <c r="L109" s="647">
        <v>100</v>
      </c>
      <c r="M109" s="647">
        <v>100</v>
      </c>
      <c r="N109" s="647">
        <v>100</v>
      </c>
      <c r="O109" s="645"/>
      <c r="P109" s="645"/>
      <c r="Q109" s="645"/>
      <c r="R109" s="645"/>
      <c r="S109" s="645"/>
      <c r="T109" s="645"/>
      <c r="U109" s="645"/>
      <c r="V109" s="645"/>
      <c r="W109" s="645"/>
      <c r="X109" s="645"/>
      <c r="Y109" s="645"/>
      <c r="Z109" s="645"/>
      <c r="AA109" s="645"/>
      <c r="AB109" s="645"/>
      <c r="AC109" s="645"/>
      <c r="AD109" s="645"/>
      <c r="AE109" s="645"/>
      <c r="AF109" s="645"/>
      <c r="AG109" s="645"/>
      <c r="AH109" s="645"/>
      <c r="AI109" s="645"/>
    </row>
    <row r="110" spans="1:35" ht="15.75" customHeight="1">
      <c r="A110" s="1851"/>
      <c r="B110" s="1852"/>
      <c r="C110" s="1857"/>
      <c r="D110" s="1872"/>
      <c r="E110" s="1859"/>
      <c r="F110" s="169" t="s">
        <v>1836</v>
      </c>
      <c r="G110" s="424" t="s">
        <v>2016</v>
      </c>
      <c r="H110" s="647">
        <v>97</v>
      </c>
      <c r="I110" s="223">
        <v>5</v>
      </c>
      <c r="J110" s="649" t="s">
        <v>1847</v>
      </c>
      <c r="K110" s="677">
        <v>30</v>
      </c>
      <c r="L110" s="647" t="s">
        <v>1823</v>
      </c>
      <c r="M110" s="647" t="s">
        <v>1823</v>
      </c>
      <c r="N110" s="647">
        <v>67.599999999999994</v>
      </c>
      <c r="O110" s="645"/>
      <c r="P110" s="645"/>
      <c r="Q110" s="645"/>
      <c r="R110" s="645"/>
      <c r="S110" s="645"/>
      <c r="T110" s="645"/>
      <c r="U110" s="645"/>
      <c r="V110" s="645"/>
      <c r="W110" s="645"/>
      <c r="X110" s="645"/>
      <c r="Y110" s="645"/>
      <c r="Z110" s="645"/>
      <c r="AA110" s="645"/>
      <c r="AB110" s="645"/>
      <c r="AC110" s="645"/>
      <c r="AD110" s="645"/>
      <c r="AE110" s="645"/>
      <c r="AF110" s="645"/>
      <c r="AG110" s="645"/>
      <c r="AH110" s="645"/>
      <c r="AI110" s="645"/>
    </row>
    <row r="111" spans="1:35" ht="15.75" customHeight="1">
      <c r="A111" s="1851"/>
      <c r="B111" s="1852"/>
      <c r="C111" s="1857"/>
      <c r="D111" s="1872"/>
      <c r="E111" s="1876" t="s">
        <v>1848</v>
      </c>
      <c r="F111" s="660" t="s">
        <v>3588</v>
      </c>
      <c r="G111" s="424" t="s">
        <v>2019</v>
      </c>
      <c r="H111" s="647">
        <v>98</v>
      </c>
      <c r="I111" s="223">
        <v>5</v>
      </c>
      <c r="J111" s="649" t="s">
        <v>1849</v>
      </c>
      <c r="K111" s="677"/>
      <c r="L111" s="653"/>
      <c r="M111" s="653"/>
      <c r="N111" s="653"/>
      <c r="O111" s="645"/>
      <c r="P111" s="645"/>
      <c r="Q111" s="645"/>
      <c r="R111" s="645"/>
      <c r="S111" s="645"/>
      <c r="T111" s="645"/>
      <c r="U111" s="645"/>
      <c r="V111" s="645"/>
      <c r="W111" s="645"/>
      <c r="X111" s="645"/>
      <c r="Y111" s="645"/>
      <c r="Z111" s="645"/>
      <c r="AA111" s="645"/>
      <c r="AB111" s="645"/>
      <c r="AC111" s="645"/>
      <c r="AD111" s="645"/>
      <c r="AE111" s="645"/>
      <c r="AF111" s="645"/>
      <c r="AG111" s="645"/>
      <c r="AH111" s="645"/>
      <c r="AI111" s="645"/>
    </row>
    <row r="112" spans="1:35" ht="15.75" customHeight="1">
      <c r="A112" s="1851"/>
      <c r="B112" s="1852"/>
      <c r="C112" s="1857"/>
      <c r="D112" s="1872"/>
      <c r="E112" s="1876"/>
      <c r="F112" s="660" t="s">
        <v>3588</v>
      </c>
      <c r="G112" s="424" t="s">
        <v>2019</v>
      </c>
      <c r="H112" s="647">
        <v>99</v>
      </c>
      <c r="I112" s="223">
        <v>5</v>
      </c>
      <c r="J112" s="649" t="s">
        <v>1850</v>
      </c>
      <c r="K112" s="677"/>
      <c r="L112" s="653"/>
      <c r="M112" s="653"/>
      <c r="N112" s="653"/>
      <c r="O112" s="645"/>
      <c r="P112" s="645"/>
      <c r="Q112" s="645"/>
      <c r="R112" s="645"/>
      <c r="S112" s="645"/>
      <c r="T112" s="645"/>
      <c r="U112" s="645"/>
      <c r="V112" s="645"/>
      <c r="W112" s="645"/>
      <c r="X112" s="645"/>
      <c r="Y112" s="645"/>
      <c r="Z112" s="645"/>
      <c r="AA112" s="645"/>
      <c r="AB112" s="645"/>
      <c r="AC112" s="645"/>
      <c r="AD112" s="645"/>
      <c r="AE112" s="645"/>
      <c r="AF112" s="645"/>
      <c r="AG112" s="645"/>
      <c r="AH112" s="645"/>
      <c r="AI112" s="645"/>
    </row>
    <row r="113" spans="1:35" ht="15.75" customHeight="1">
      <c r="A113" s="1851"/>
      <c r="B113" s="1852"/>
      <c r="C113" s="1857"/>
      <c r="D113" s="1872"/>
      <c r="E113" s="1876"/>
      <c r="F113" s="660" t="s">
        <v>1819</v>
      </c>
      <c r="G113" s="424" t="s">
        <v>2019</v>
      </c>
      <c r="H113" s="647">
        <v>100</v>
      </c>
      <c r="I113" s="223">
        <v>5</v>
      </c>
      <c r="J113" s="649" t="s">
        <v>1851</v>
      </c>
      <c r="K113" s="677"/>
      <c r="L113" s="653"/>
      <c r="M113" s="653"/>
      <c r="N113" s="653"/>
      <c r="O113" s="645"/>
      <c r="P113" s="645"/>
      <c r="Q113" s="645"/>
      <c r="R113" s="645"/>
      <c r="S113" s="645"/>
      <c r="T113" s="645"/>
      <c r="U113" s="645"/>
      <c r="V113" s="645"/>
      <c r="W113" s="645"/>
      <c r="X113" s="645"/>
      <c r="Y113" s="645"/>
      <c r="Z113" s="645"/>
      <c r="AA113" s="645"/>
      <c r="AB113" s="645"/>
      <c r="AC113" s="645"/>
      <c r="AD113" s="645"/>
      <c r="AE113" s="645"/>
      <c r="AF113" s="645"/>
      <c r="AG113" s="645"/>
      <c r="AH113" s="645"/>
      <c r="AI113" s="645"/>
    </row>
    <row r="114" spans="1:35" ht="15.75" customHeight="1">
      <c r="A114" s="1851"/>
      <c r="B114" s="1852"/>
      <c r="C114" s="1857"/>
      <c r="D114" s="1872"/>
      <c r="E114" s="1876"/>
      <c r="F114" s="169" t="s">
        <v>1819</v>
      </c>
      <c r="G114" s="424" t="s">
        <v>2019</v>
      </c>
      <c r="H114" s="647">
        <v>101</v>
      </c>
      <c r="I114" s="223">
        <v>5</v>
      </c>
      <c r="J114" s="649" t="s">
        <v>1852</v>
      </c>
      <c r="K114" s="677"/>
      <c r="L114" s="653"/>
      <c r="M114" s="653"/>
      <c r="N114" s="653"/>
      <c r="O114" s="645"/>
      <c r="P114" s="645"/>
      <c r="Q114" s="645"/>
      <c r="R114" s="645"/>
      <c r="S114" s="645"/>
      <c r="T114" s="645"/>
      <c r="U114" s="645"/>
      <c r="V114" s="645"/>
      <c r="W114" s="645"/>
      <c r="X114" s="645"/>
      <c r="Y114" s="645"/>
      <c r="Z114" s="645"/>
      <c r="AA114" s="645"/>
      <c r="AB114" s="645"/>
      <c r="AC114" s="645"/>
      <c r="AD114" s="645"/>
      <c r="AE114" s="645"/>
      <c r="AF114" s="645"/>
      <c r="AG114" s="645"/>
      <c r="AH114" s="645"/>
      <c r="AI114" s="645"/>
    </row>
    <row r="115" spans="1:35" ht="15.75" customHeight="1">
      <c r="A115" s="1851"/>
      <c r="B115" s="1852"/>
      <c r="C115" s="1857"/>
      <c r="D115" s="1872"/>
      <c r="E115" s="1876"/>
      <c r="F115" s="169" t="s">
        <v>1819</v>
      </c>
      <c r="G115" s="424" t="s">
        <v>2019</v>
      </c>
      <c r="H115" s="647">
        <v>102</v>
      </c>
      <c r="I115" s="223">
        <v>5</v>
      </c>
      <c r="J115" s="649" t="s">
        <v>1853</v>
      </c>
      <c r="K115" s="677"/>
      <c r="L115" s="653"/>
      <c r="M115" s="653"/>
      <c r="N115" s="653"/>
      <c r="O115" s="645"/>
      <c r="P115" s="645"/>
      <c r="Q115" s="645"/>
      <c r="R115" s="645"/>
      <c r="S115" s="645"/>
      <c r="T115" s="645"/>
      <c r="U115" s="645"/>
      <c r="V115" s="645"/>
      <c r="W115" s="645"/>
      <c r="X115" s="645"/>
      <c r="Y115" s="645"/>
      <c r="Z115" s="645"/>
      <c r="AA115" s="645"/>
      <c r="AB115" s="645"/>
      <c r="AC115" s="645"/>
      <c r="AD115" s="645"/>
      <c r="AE115" s="645"/>
      <c r="AF115" s="645"/>
      <c r="AG115" s="645"/>
      <c r="AH115" s="645"/>
      <c r="AI115" s="645"/>
    </row>
    <row r="116" spans="1:35" ht="15.75" customHeight="1">
      <c r="A116" s="1851"/>
      <c r="B116" s="1852"/>
      <c r="C116" s="1850" t="s">
        <v>1008</v>
      </c>
      <c r="D116" s="1857" t="s">
        <v>1009</v>
      </c>
      <c r="E116" s="1853" t="s">
        <v>1854</v>
      </c>
      <c r="F116" s="169" t="s">
        <v>1855</v>
      </c>
      <c r="G116" s="424" t="s">
        <v>2015</v>
      </c>
      <c r="H116" s="647">
        <v>103</v>
      </c>
      <c r="I116" s="223">
        <v>2</v>
      </c>
      <c r="J116" s="649" t="s">
        <v>1856</v>
      </c>
      <c r="K116" s="677"/>
      <c r="L116" s="653"/>
      <c r="M116" s="653"/>
      <c r="N116" s="653"/>
      <c r="O116" s="645"/>
      <c r="P116" s="645"/>
      <c r="Q116" s="645"/>
      <c r="R116" s="645"/>
      <c r="S116" s="645"/>
      <c r="T116" s="645"/>
      <c r="U116" s="645"/>
      <c r="V116" s="645"/>
      <c r="W116" s="645"/>
      <c r="X116" s="645"/>
      <c r="Y116" s="645"/>
      <c r="Z116" s="645"/>
      <c r="AA116" s="645"/>
      <c r="AB116" s="645"/>
      <c r="AC116" s="645"/>
      <c r="AD116" s="645"/>
      <c r="AE116" s="645"/>
      <c r="AF116" s="645"/>
      <c r="AG116" s="645"/>
      <c r="AH116" s="645"/>
      <c r="AI116" s="645"/>
    </row>
    <row r="117" spans="1:35" ht="15.75" customHeight="1">
      <c r="A117" s="1851"/>
      <c r="B117" s="1852"/>
      <c r="C117" s="1850"/>
      <c r="D117" s="1857"/>
      <c r="E117" s="1853"/>
      <c r="F117" s="169" t="s">
        <v>1855</v>
      </c>
      <c r="G117" s="424" t="s">
        <v>2015</v>
      </c>
      <c r="H117" s="647">
        <v>104</v>
      </c>
      <c r="I117" s="223">
        <v>2</v>
      </c>
      <c r="J117" s="649" t="s">
        <v>1857</v>
      </c>
      <c r="K117" s="650"/>
      <c r="L117" s="653"/>
      <c r="M117" s="653"/>
      <c r="N117" s="653"/>
      <c r="O117" s="645"/>
      <c r="P117" s="645"/>
      <c r="Q117" s="645"/>
      <c r="R117" s="645"/>
      <c r="S117" s="645"/>
      <c r="T117" s="645"/>
      <c r="U117" s="645"/>
      <c r="V117" s="645"/>
      <c r="W117" s="645"/>
      <c r="X117" s="645"/>
      <c r="Y117" s="645"/>
      <c r="Z117" s="645"/>
      <c r="AA117" s="645"/>
      <c r="AB117" s="645"/>
      <c r="AC117" s="645"/>
      <c r="AD117" s="645"/>
      <c r="AE117" s="645"/>
      <c r="AF117" s="645"/>
      <c r="AG117" s="645"/>
      <c r="AH117" s="645"/>
      <c r="AI117" s="645"/>
    </row>
    <row r="118" spans="1:35" ht="15.75" customHeight="1">
      <c r="A118" s="1851"/>
      <c r="B118" s="1852"/>
      <c r="C118" s="1850"/>
      <c r="D118" s="1857"/>
      <c r="E118" s="1853"/>
      <c r="F118" s="169" t="s">
        <v>1855</v>
      </c>
      <c r="G118" s="424" t="s">
        <v>2015</v>
      </c>
      <c r="H118" s="647">
        <v>105</v>
      </c>
      <c r="I118" s="223">
        <v>2</v>
      </c>
      <c r="J118" s="649" t="s">
        <v>1858</v>
      </c>
      <c r="K118" s="677"/>
      <c r="L118" s="653"/>
      <c r="M118" s="653"/>
      <c r="N118" s="653"/>
      <c r="O118" s="645"/>
      <c r="P118" s="645"/>
      <c r="Q118" s="645"/>
      <c r="R118" s="645"/>
      <c r="S118" s="645"/>
      <c r="T118" s="645"/>
      <c r="U118" s="645"/>
      <c r="V118" s="645"/>
      <c r="W118" s="645"/>
      <c r="X118" s="645"/>
      <c r="Y118" s="645"/>
      <c r="Z118" s="645"/>
      <c r="AA118" s="645"/>
      <c r="AB118" s="645"/>
      <c r="AC118" s="645"/>
      <c r="AD118" s="645"/>
      <c r="AE118" s="645"/>
      <c r="AF118" s="645"/>
      <c r="AG118" s="645"/>
      <c r="AH118" s="645"/>
      <c r="AI118" s="645"/>
    </row>
    <row r="119" spans="1:35" ht="15.75" customHeight="1">
      <c r="A119" s="1851"/>
      <c r="B119" s="1852"/>
      <c r="C119" s="1850"/>
      <c r="D119" s="1857"/>
      <c r="E119" s="1853"/>
      <c r="F119" s="169" t="s">
        <v>1855</v>
      </c>
      <c r="G119" s="424" t="s">
        <v>2015</v>
      </c>
      <c r="H119" s="647">
        <v>106</v>
      </c>
      <c r="I119" s="223">
        <v>5</v>
      </c>
      <c r="J119" s="649" t="s">
        <v>1859</v>
      </c>
      <c r="K119" s="677"/>
      <c r="L119" s="653"/>
      <c r="M119" s="653"/>
      <c r="N119" s="653"/>
      <c r="O119" s="645"/>
      <c r="P119" s="645"/>
      <c r="Q119" s="645"/>
      <c r="R119" s="645"/>
      <c r="S119" s="645"/>
      <c r="T119" s="645"/>
      <c r="U119" s="645"/>
      <c r="V119" s="645"/>
      <c r="W119" s="645"/>
      <c r="X119" s="645"/>
      <c r="Y119" s="645"/>
      <c r="Z119" s="645"/>
      <c r="AA119" s="645"/>
      <c r="AB119" s="645"/>
      <c r="AC119" s="645"/>
      <c r="AD119" s="645"/>
      <c r="AE119" s="645"/>
      <c r="AF119" s="645"/>
      <c r="AG119" s="645"/>
      <c r="AH119" s="645"/>
      <c r="AI119" s="645"/>
    </row>
    <row r="120" spans="1:35" ht="15.75" customHeight="1">
      <c r="A120" s="1851"/>
      <c r="B120" s="1852"/>
      <c r="C120" s="1850"/>
      <c r="D120" s="1857"/>
      <c r="E120" s="1853"/>
      <c r="F120" s="169" t="s">
        <v>1855</v>
      </c>
      <c r="G120" s="424" t="s">
        <v>2015</v>
      </c>
      <c r="H120" s="647">
        <v>107</v>
      </c>
      <c r="I120" s="223">
        <v>5</v>
      </c>
      <c r="J120" s="649" t="s">
        <v>1861</v>
      </c>
      <c r="K120" s="677"/>
      <c r="L120" s="653"/>
      <c r="M120" s="653"/>
      <c r="N120" s="653"/>
      <c r="O120" s="645"/>
      <c r="P120" s="645"/>
      <c r="Q120" s="645"/>
      <c r="R120" s="645"/>
      <c r="S120" s="645"/>
      <c r="T120" s="645"/>
      <c r="U120" s="645"/>
      <c r="V120" s="645"/>
      <c r="W120" s="645"/>
      <c r="X120" s="645"/>
      <c r="Y120" s="645"/>
      <c r="Z120" s="645"/>
      <c r="AA120" s="645"/>
      <c r="AB120" s="645"/>
      <c r="AC120" s="645"/>
      <c r="AD120" s="645"/>
      <c r="AE120" s="645"/>
      <c r="AF120" s="645"/>
      <c r="AG120" s="645"/>
      <c r="AH120" s="645"/>
      <c r="AI120" s="645"/>
    </row>
    <row r="121" spans="1:35" ht="15.75" customHeight="1">
      <c r="A121" s="1851"/>
      <c r="B121" s="1852"/>
      <c r="C121" s="1850"/>
      <c r="D121" s="1857"/>
      <c r="E121" s="1853"/>
      <c r="F121" s="169" t="s">
        <v>1855</v>
      </c>
      <c r="G121" s="424" t="s">
        <v>2015</v>
      </c>
      <c r="H121" s="647">
        <v>108</v>
      </c>
      <c r="I121" s="571">
        <v>3</v>
      </c>
      <c r="J121" s="651" t="s">
        <v>3639</v>
      </c>
      <c r="K121" s="677"/>
      <c r="L121" s="647"/>
      <c r="M121" s="647"/>
      <c r="N121" s="647"/>
      <c r="O121" s="645"/>
      <c r="P121" s="645"/>
      <c r="Q121" s="645"/>
      <c r="R121" s="645"/>
      <c r="S121" s="645"/>
      <c r="T121" s="645"/>
      <c r="U121" s="645"/>
      <c r="V121" s="645"/>
      <c r="W121" s="645"/>
      <c r="X121" s="645"/>
      <c r="Y121" s="645"/>
      <c r="Z121" s="645"/>
      <c r="AA121" s="645"/>
      <c r="AB121" s="645"/>
      <c r="AC121" s="645"/>
      <c r="AD121" s="645"/>
      <c r="AE121" s="645"/>
      <c r="AF121" s="645"/>
      <c r="AG121" s="645"/>
      <c r="AH121" s="645"/>
      <c r="AI121" s="645"/>
    </row>
    <row r="122" spans="1:35" ht="15.75" customHeight="1">
      <c r="A122" s="1851"/>
      <c r="B122" s="1852"/>
      <c r="C122" s="1850"/>
      <c r="D122" s="1857"/>
      <c r="E122" s="1886" t="s">
        <v>1862</v>
      </c>
      <c r="F122" s="169" t="s">
        <v>1863</v>
      </c>
      <c r="G122" s="424" t="s">
        <v>2017</v>
      </c>
      <c r="H122" s="647">
        <v>109</v>
      </c>
      <c r="I122" s="223">
        <v>5</v>
      </c>
      <c r="J122" s="649" t="s">
        <v>1864</v>
      </c>
      <c r="K122" s="677"/>
      <c r="L122" s="653"/>
      <c r="M122" s="653"/>
      <c r="N122" s="653"/>
      <c r="O122" s="645"/>
      <c r="P122" s="645"/>
      <c r="Q122" s="645"/>
      <c r="R122" s="645"/>
      <c r="S122" s="645"/>
      <c r="T122" s="645"/>
      <c r="U122" s="645"/>
      <c r="V122" s="645"/>
      <c r="W122" s="645"/>
      <c r="X122" s="645"/>
      <c r="Y122" s="645"/>
      <c r="Z122" s="645"/>
      <c r="AA122" s="645"/>
      <c r="AB122" s="645"/>
      <c r="AC122" s="645"/>
      <c r="AD122" s="645"/>
      <c r="AE122" s="645"/>
      <c r="AF122" s="645"/>
      <c r="AG122" s="645"/>
      <c r="AH122" s="645"/>
      <c r="AI122" s="645"/>
    </row>
    <row r="123" spans="1:35" ht="15.75" customHeight="1">
      <c r="A123" s="1851"/>
      <c r="B123" s="1852"/>
      <c r="C123" s="1850"/>
      <c r="D123" s="1857"/>
      <c r="E123" s="1886"/>
      <c r="F123" s="169" t="s">
        <v>1863</v>
      </c>
      <c r="G123" s="678"/>
      <c r="H123" s="647">
        <v>110</v>
      </c>
      <c r="I123" s="223">
        <v>5</v>
      </c>
      <c r="J123" s="649" t="s">
        <v>1013</v>
      </c>
      <c r="K123" s="679"/>
      <c r="L123" s="653"/>
      <c r="M123" s="653"/>
      <c r="N123" s="653"/>
      <c r="O123" s="645"/>
      <c r="P123" s="645"/>
      <c r="Q123" s="645"/>
      <c r="R123" s="645"/>
      <c r="S123" s="645"/>
      <c r="T123" s="645"/>
      <c r="U123" s="645"/>
      <c r="V123" s="645"/>
      <c r="W123" s="645"/>
      <c r="X123" s="645"/>
      <c r="Y123" s="645"/>
      <c r="Z123" s="645"/>
      <c r="AA123" s="645"/>
      <c r="AB123" s="645"/>
      <c r="AC123" s="645"/>
      <c r="AD123" s="645"/>
      <c r="AE123" s="645"/>
      <c r="AF123" s="645"/>
      <c r="AG123" s="645"/>
      <c r="AH123" s="645"/>
      <c r="AI123" s="645"/>
    </row>
    <row r="124" spans="1:35" s="661" customFormat="1" ht="15.75" customHeight="1">
      <c r="A124" s="1482"/>
      <c r="B124" s="680"/>
      <c r="C124" s="1482"/>
      <c r="D124" s="1482"/>
      <c r="E124" s="1482"/>
      <c r="F124" s="169"/>
      <c r="G124" s="169"/>
      <c r="H124" s="658"/>
      <c r="I124" s="223"/>
      <c r="J124" s="659"/>
      <c r="K124" s="223"/>
      <c r="L124" s="658"/>
      <c r="M124" s="658"/>
      <c r="N124" s="658"/>
      <c r="O124" s="660"/>
      <c r="P124" s="660"/>
      <c r="Q124" s="660"/>
      <c r="R124" s="660"/>
      <c r="S124" s="660"/>
      <c r="T124" s="660"/>
      <c r="U124" s="660"/>
      <c r="V124" s="660"/>
      <c r="W124" s="660"/>
      <c r="X124" s="660"/>
      <c r="Y124" s="660"/>
      <c r="Z124" s="660"/>
      <c r="AA124" s="660"/>
      <c r="AB124" s="660"/>
      <c r="AC124" s="660"/>
      <c r="AD124" s="660"/>
      <c r="AE124" s="660"/>
      <c r="AF124" s="660"/>
      <c r="AG124" s="660"/>
      <c r="AH124" s="660"/>
      <c r="AI124" s="660"/>
    </row>
    <row r="125" spans="1:35" s="661" customFormat="1" ht="15.75" customHeight="1">
      <c r="A125" s="1482"/>
      <c r="B125" s="680"/>
      <c r="C125" s="1482"/>
      <c r="D125" s="1482"/>
      <c r="E125" s="1482"/>
      <c r="F125" s="169"/>
      <c r="G125" s="169"/>
      <c r="H125" s="658"/>
      <c r="I125" s="1618"/>
      <c r="J125" s="659"/>
      <c r="K125" s="1618"/>
      <c r="L125" s="658"/>
      <c r="M125" s="658"/>
      <c r="N125" s="658"/>
      <c r="O125" s="1619"/>
      <c r="P125" s="1619"/>
      <c r="Q125" s="1619"/>
      <c r="R125" s="1619"/>
      <c r="S125" s="1619"/>
      <c r="T125" s="1619"/>
      <c r="U125" s="1619"/>
      <c r="V125" s="1619"/>
      <c r="W125" s="1619"/>
      <c r="X125" s="1619"/>
      <c r="Y125" s="1619"/>
      <c r="Z125" s="1619"/>
      <c r="AA125" s="1619"/>
      <c r="AB125" s="1619"/>
      <c r="AC125" s="1619"/>
      <c r="AD125" s="1619"/>
      <c r="AE125" s="1619"/>
      <c r="AF125" s="1619"/>
      <c r="AG125" s="1619"/>
      <c r="AH125" s="1619"/>
      <c r="AI125" s="1619"/>
    </row>
    <row r="126" spans="1:35" ht="15.75" customHeight="1">
      <c r="A126" s="1889" t="s">
        <v>1865</v>
      </c>
      <c r="B126" s="1890" t="s">
        <v>1866</v>
      </c>
      <c r="C126" s="1859" t="s">
        <v>1867</v>
      </c>
      <c r="D126" s="1861" t="s">
        <v>1868</v>
      </c>
      <c r="E126" s="1859" t="s">
        <v>1869</v>
      </c>
      <c r="F126" s="169" t="s">
        <v>2882</v>
      </c>
      <c r="G126" s="424" t="s">
        <v>2016</v>
      </c>
      <c r="H126" s="681">
        <v>111</v>
      </c>
      <c r="I126" s="223">
        <v>1</v>
      </c>
      <c r="J126" s="649" t="s">
        <v>1870</v>
      </c>
      <c r="K126" s="670"/>
      <c r="L126" s="653"/>
      <c r="M126" s="653"/>
      <c r="N126" s="653"/>
      <c r="O126" s="645"/>
      <c r="P126" s="645"/>
      <c r="Q126" s="645"/>
      <c r="R126" s="645"/>
      <c r="S126" s="645"/>
      <c r="T126" s="645"/>
      <c r="U126" s="645"/>
      <c r="V126" s="645"/>
      <c r="W126" s="645"/>
      <c r="X126" s="645"/>
      <c r="Y126" s="645"/>
      <c r="Z126" s="645"/>
      <c r="AA126" s="645"/>
      <c r="AB126" s="645"/>
      <c r="AC126" s="645"/>
      <c r="AD126" s="645"/>
      <c r="AE126" s="645"/>
      <c r="AF126" s="645"/>
      <c r="AG126" s="645"/>
      <c r="AH126" s="645"/>
      <c r="AI126" s="645"/>
    </row>
    <row r="127" spans="1:35" ht="15.75" customHeight="1">
      <c r="A127" s="1889"/>
      <c r="B127" s="1890"/>
      <c r="C127" s="1859"/>
      <c r="D127" s="1861"/>
      <c r="E127" s="1859"/>
      <c r="F127" s="169" t="s">
        <v>2882</v>
      </c>
      <c r="G127" s="424" t="s">
        <v>2016</v>
      </c>
      <c r="H127" s="647">
        <v>112</v>
      </c>
      <c r="I127" s="223">
        <v>1</v>
      </c>
      <c r="J127" s="649" t="s">
        <v>3585</v>
      </c>
      <c r="K127" s="670"/>
      <c r="L127" s="653"/>
      <c r="M127" s="653"/>
      <c r="N127" s="653"/>
      <c r="O127" s="645"/>
      <c r="P127" s="645"/>
      <c r="Q127" s="645"/>
      <c r="R127" s="645"/>
      <c r="S127" s="645"/>
      <c r="T127" s="645"/>
      <c r="U127" s="645"/>
      <c r="V127" s="645"/>
      <c r="W127" s="645"/>
      <c r="X127" s="645"/>
      <c r="Y127" s="645"/>
      <c r="Z127" s="645"/>
      <c r="AA127" s="645"/>
      <c r="AB127" s="645"/>
      <c r="AC127" s="645"/>
      <c r="AD127" s="645"/>
      <c r="AE127" s="645"/>
      <c r="AF127" s="645"/>
      <c r="AG127" s="645"/>
      <c r="AH127" s="645"/>
      <c r="AI127" s="645"/>
    </row>
    <row r="128" spans="1:35" ht="15.75" customHeight="1">
      <c r="A128" s="1889"/>
      <c r="B128" s="1890"/>
      <c r="C128" s="1859"/>
      <c r="D128" s="1861"/>
      <c r="E128" s="1859"/>
      <c r="F128" s="169" t="s">
        <v>2882</v>
      </c>
      <c r="G128" s="424" t="s">
        <v>2016</v>
      </c>
      <c r="H128" s="647">
        <v>113</v>
      </c>
      <c r="I128" s="223">
        <v>2</v>
      </c>
      <c r="J128" s="649" t="s">
        <v>1871</v>
      </c>
      <c r="K128" s="676"/>
      <c r="L128" s="653"/>
      <c r="M128" s="653"/>
      <c r="N128" s="653"/>
      <c r="O128" s="645"/>
      <c r="P128" s="645"/>
      <c r="Q128" s="645"/>
      <c r="R128" s="645"/>
      <c r="S128" s="645"/>
      <c r="T128" s="645"/>
      <c r="U128" s="645"/>
      <c r="V128" s="645"/>
      <c r="W128" s="645"/>
      <c r="X128" s="645"/>
      <c r="Y128" s="645"/>
      <c r="Z128" s="645"/>
      <c r="AA128" s="645"/>
      <c r="AB128" s="645"/>
      <c r="AC128" s="645"/>
      <c r="AD128" s="645"/>
      <c r="AE128" s="645"/>
      <c r="AF128" s="645"/>
      <c r="AG128" s="645"/>
      <c r="AH128" s="645"/>
      <c r="AI128" s="645"/>
    </row>
    <row r="129" spans="1:35" ht="15.75" customHeight="1">
      <c r="A129" s="1889"/>
      <c r="B129" s="1890"/>
      <c r="C129" s="1859"/>
      <c r="D129" s="1861"/>
      <c r="E129" s="1859"/>
      <c r="F129" s="169" t="s">
        <v>2882</v>
      </c>
      <c r="G129" s="424" t="s">
        <v>2016</v>
      </c>
      <c r="H129" s="647">
        <v>114</v>
      </c>
      <c r="I129" s="223" t="s">
        <v>3586</v>
      </c>
      <c r="J129" s="649" t="s">
        <v>1872</v>
      </c>
      <c r="K129" s="676"/>
      <c r="L129" s="653"/>
      <c r="M129" s="653"/>
      <c r="N129" s="653"/>
      <c r="O129" s="645"/>
      <c r="P129" s="645"/>
      <c r="Q129" s="645"/>
      <c r="R129" s="645"/>
      <c r="S129" s="645"/>
      <c r="T129" s="645"/>
      <c r="U129" s="645"/>
      <c r="V129" s="645"/>
      <c r="W129" s="645"/>
      <c r="X129" s="645"/>
      <c r="Y129" s="645"/>
      <c r="Z129" s="645"/>
      <c r="AA129" s="645"/>
      <c r="AB129" s="645"/>
      <c r="AC129" s="645"/>
      <c r="AD129" s="645"/>
      <c r="AE129" s="645"/>
      <c r="AF129" s="645"/>
      <c r="AG129" s="645"/>
      <c r="AH129" s="645"/>
      <c r="AI129" s="645"/>
    </row>
    <row r="130" spans="1:35" ht="15.75" customHeight="1">
      <c r="A130" s="1889"/>
      <c r="B130" s="1890"/>
      <c r="C130" s="1859"/>
      <c r="D130" s="1861"/>
      <c r="E130" s="1859"/>
      <c r="F130" s="169" t="s">
        <v>2882</v>
      </c>
      <c r="G130" s="424" t="s">
        <v>2016</v>
      </c>
      <c r="H130" s="647">
        <v>115</v>
      </c>
      <c r="I130" s="223">
        <v>2</v>
      </c>
      <c r="J130" s="649" t="s">
        <v>1873</v>
      </c>
      <c r="K130" s="676"/>
      <c r="L130" s="653"/>
      <c r="M130" s="653"/>
      <c r="N130" s="653"/>
      <c r="O130" s="645"/>
      <c r="P130" s="645"/>
      <c r="Q130" s="645"/>
      <c r="R130" s="645"/>
      <c r="S130" s="645"/>
      <c r="T130" s="645"/>
      <c r="U130" s="645"/>
      <c r="V130" s="645"/>
      <c r="W130" s="645"/>
      <c r="X130" s="645"/>
      <c r="Y130" s="645"/>
      <c r="Z130" s="645"/>
      <c r="AA130" s="645"/>
      <c r="AB130" s="645"/>
      <c r="AC130" s="645"/>
      <c r="AD130" s="645"/>
      <c r="AE130" s="645"/>
      <c r="AF130" s="645"/>
      <c r="AG130" s="645"/>
      <c r="AH130" s="645"/>
      <c r="AI130" s="645"/>
    </row>
    <row r="131" spans="1:35" ht="15.75" customHeight="1">
      <c r="A131" s="1889"/>
      <c r="B131" s="1890"/>
      <c r="C131" s="1859"/>
      <c r="D131" s="1861"/>
      <c r="E131" s="1873"/>
      <c r="F131" s="169" t="s">
        <v>1876</v>
      </c>
      <c r="G131" s="424" t="s">
        <v>2017</v>
      </c>
      <c r="H131" s="647">
        <v>116</v>
      </c>
      <c r="I131" s="223">
        <v>2</v>
      </c>
      <c r="J131" s="649" t="s">
        <v>1877</v>
      </c>
      <c r="K131" s="676"/>
      <c r="L131" s="653"/>
      <c r="M131" s="653"/>
      <c r="N131" s="653"/>
      <c r="O131" s="645"/>
      <c r="P131" s="645"/>
      <c r="Q131" s="645"/>
      <c r="R131" s="645"/>
      <c r="S131" s="645"/>
      <c r="T131" s="645"/>
      <c r="U131" s="645"/>
      <c r="V131" s="645"/>
      <c r="W131" s="645"/>
      <c r="X131" s="645"/>
      <c r="Y131" s="645"/>
      <c r="Z131" s="645"/>
      <c r="AA131" s="645"/>
      <c r="AB131" s="645"/>
      <c r="AC131" s="645"/>
      <c r="AD131" s="645"/>
      <c r="AE131" s="645"/>
      <c r="AF131" s="645"/>
      <c r="AG131" s="645"/>
      <c r="AH131" s="645"/>
      <c r="AI131" s="645"/>
    </row>
    <row r="132" spans="1:35" ht="15.75" customHeight="1">
      <c r="A132" s="1889"/>
      <c r="B132" s="1890"/>
      <c r="C132" s="1859"/>
      <c r="D132" s="1861"/>
      <c r="E132" s="1873"/>
      <c r="F132" s="169" t="s">
        <v>1878</v>
      </c>
      <c r="G132" s="424" t="s">
        <v>2016</v>
      </c>
      <c r="H132" s="647">
        <v>117</v>
      </c>
      <c r="I132" s="223">
        <v>1</v>
      </c>
      <c r="J132" s="649" t="s">
        <v>1879</v>
      </c>
      <c r="K132" s="676"/>
      <c r="L132" s="653"/>
      <c r="M132" s="653"/>
      <c r="N132" s="653"/>
      <c r="O132" s="645"/>
      <c r="P132" s="645"/>
      <c r="Q132" s="645"/>
      <c r="R132" s="645"/>
      <c r="S132" s="645"/>
      <c r="T132" s="645"/>
      <c r="U132" s="645"/>
      <c r="V132" s="645"/>
      <c r="W132" s="645"/>
      <c r="X132" s="645"/>
      <c r="Y132" s="645"/>
      <c r="Z132" s="645"/>
      <c r="AA132" s="645"/>
      <c r="AB132" s="645"/>
      <c r="AC132" s="645"/>
      <c r="AD132" s="645"/>
      <c r="AE132" s="645"/>
      <c r="AF132" s="645"/>
      <c r="AG132" s="645"/>
      <c r="AH132" s="645"/>
      <c r="AI132" s="645"/>
    </row>
    <row r="133" spans="1:35" ht="15.75" customHeight="1">
      <c r="A133" s="1889"/>
      <c r="B133" s="1890"/>
      <c r="C133" s="1859"/>
      <c r="D133" s="1861"/>
      <c r="E133" s="1873"/>
      <c r="F133" s="169" t="s">
        <v>3594</v>
      </c>
      <c r="G133" s="678"/>
      <c r="H133" s="647">
        <v>118</v>
      </c>
      <c r="I133" s="223">
        <v>1</v>
      </c>
      <c r="J133" s="649" t="s">
        <v>1880</v>
      </c>
      <c r="K133" s="676"/>
      <c r="L133" s="653"/>
      <c r="M133" s="653"/>
      <c r="N133" s="653"/>
      <c r="O133" s="645"/>
      <c r="P133" s="645"/>
      <c r="Q133" s="645"/>
      <c r="R133" s="645"/>
      <c r="S133" s="645"/>
      <c r="T133" s="645"/>
      <c r="U133" s="645"/>
      <c r="V133" s="645"/>
      <c r="W133" s="645"/>
      <c r="X133" s="645"/>
      <c r="Y133" s="645"/>
      <c r="Z133" s="645"/>
      <c r="AA133" s="645"/>
      <c r="AB133" s="645"/>
      <c r="AC133" s="645"/>
      <c r="AD133" s="645"/>
      <c r="AE133" s="645"/>
      <c r="AF133" s="645"/>
      <c r="AG133" s="645"/>
      <c r="AH133" s="645"/>
      <c r="AI133" s="645"/>
    </row>
    <row r="134" spans="1:35" ht="15.75" customHeight="1">
      <c r="A134" s="1889"/>
      <c r="B134" s="1890"/>
      <c r="C134" s="1859"/>
      <c r="D134" s="1861"/>
      <c r="E134" s="1483"/>
      <c r="F134" s="169" t="s">
        <v>3594</v>
      </c>
      <c r="G134" s="678"/>
      <c r="H134" s="664">
        <v>119</v>
      </c>
      <c r="I134" s="571">
        <v>4</v>
      </c>
      <c r="J134" s="649" t="s">
        <v>3583</v>
      </c>
      <c r="K134" s="676"/>
      <c r="L134" s="653"/>
      <c r="M134" s="653"/>
      <c r="N134" s="653"/>
      <c r="O134" s="645"/>
      <c r="P134" s="645"/>
      <c r="Q134" s="645"/>
      <c r="R134" s="645"/>
      <c r="S134" s="645"/>
      <c r="T134" s="645"/>
      <c r="U134" s="645"/>
      <c r="V134" s="645"/>
      <c r="W134" s="645"/>
      <c r="X134" s="645"/>
      <c r="Y134" s="645"/>
      <c r="Z134" s="645"/>
      <c r="AA134" s="645"/>
      <c r="AB134" s="645"/>
      <c r="AC134" s="645"/>
      <c r="AD134" s="645"/>
      <c r="AE134" s="645"/>
      <c r="AF134" s="645"/>
      <c r="AG134" s="645"/>
      <c r="AH134" s="645"/>
      <c r="AI134" s="645"/>
    </row>
    <row r="135" spans="1:35" ht="15.75" customHeight="1">
      <c r="A135" s="1889"/>
      <c r="B135" s="1890"/>
      <c r="C135" s="1859"/>
      <c r="D135" s="1861"/>
      <c r="E135" s="1891" t="s">
        <v>1881</v>
      </c>
      <c r="F135" s="169" t="s">
        <v>2545</v>
      </c>
      <c r="G135" s="424" t="s">
        <v>1315</v>
      </c>
      <c r="H135" s="664">
        <v>120</v>
      </c>
      <c r="I135" s="223">
        <v>1</v>
      </c>
      <c r="J135" s="649" t="s">
        <v>1882</v>
      </c>
      <c r="K135" s="676"/>
      <c r="L135" s="653"/>
      <c r="M135" s="653"/>
      <c r="N135" s="653"/>
      <c r="O135" s="645"/>
      <c r="P135" s="645"/>
      <c r="Q135" s="645"/>
      <c r="R135" s="645"/>
      <c r="S135" s="645"/>
      <c r="T135" s="645"/>
      <c r="U135" s="645"/>
      <c r="V135" s="645"/>
      <c r="W135" s="645"/>
      <c r="X135" s="645"/>
      <c r="Y135" s="645"/>
      <c r="Z135" s="645"/>
      <c r="AA135" s="645"/>
      <c r="AB135" s="645"/>
      <c r="AC135" s="645"/>
      <c r="AD135" s="645"/>
      <c r="AE135" s="645"/>
      <c r="AF135" s="645"/>
      <c r="AG135" s="645"/>
      <c r="AH135" s="645"/>
      <c r="AI135" s="645"/>
    </row>
    <row r="136" spans="1:35" ht="15.75" customHeight="1">
      <c r="A136" s="1889"/>
      <c r="B136" s="1890"/>
      <c r="C136" s="1859"/>
      <c r="D136" s="1861"/>
      <c r="E136" s="1891"/>
      <c r="F136" s="169" t="s">
        <v>3595</v>
      </c>
      <c r="G136" s="424" t="s">
        <v>1631</v>
      </c>
      <c r="H136" s="681">
        <v>121</v>
      </c>
      <c r="I136" s="223">
        <v>1</v>
      </c>
      <c r="J136" s="649" t="s">
        <v>1883</v>
      </c>
      <c r="K136" s="676"/>
      <c r="L136" s="653"/>
      <c r="M136" s="653"/>
      <c r="N136" s="653"/>
      <c r="O136" s="645"/>
      <c r="P136" s="645"/>
      <c r="Q136" s="645"/>
      <c r="R136" s="645"/>
      <c r="S136" s="645"/>
      <c r="T136" s="645"/>
      <c r="U136" s="645"/>
      <c r="V136" s="645"/>
      <c r="W136" s="645"/>
      <c r="X136" s="645"/>
      <c r="Y136" s="645"/>
      <c r="Z136" s="645"/>
      <c r="AA136" s="645"/>
      <c r="AB136" s="645"/>
      <c r="AC136" s="645"/>
      <c r="AD136" s="645"/>
      <c r="AE136" s="645"/>
      <c r="AF136" s="645"/>
      <c r="AG136" s="645"/>
      <c r="AH136" s="645"/>
      <c r="AI136" s="645"/>
    </row>
    <row r="137" spans="1:35" ht="15.75" customHeight="1">
      <c r="A137" s="1889"/>
      <c r="B137" s="1890"/>
      <c r="C137" s="1859"/>
      <c r="D137" s="1861"/>
      <c r="E137" s="1891"/>
      <c r="F137" s="169" t="s">
        <v>3597</v>
      </c>
      <c r="G137" s="424" t="s">
        <v>2019</v>
      </c>
      <c r="H137" s="664">
        <v>122</v>
      </c>
      <c r="I137" s="223">
        <v>2</v>
      </c>
      <c r="J137" s="649" t="s">
        <v>1884</v>
      </c>
      <c r="K137" s="676"/>
      <c r="L137" s="653"/>
      <c r="M137" s="653"/>
      <c r="N137" s="653"/>
      <c r="O137" s="645"/>
      <c r="P137" s="645"/>
      <c r="Q137" s="645"/>
      <c r="R137" s="645"/>
      <c r="S137" s="645"/>
      <c r="T137" s="645"/>
      <c r="U137" s="645"/>
      <c r="V137" s="645"/>
      <c r="W137" s="645"/>
      <c r="X137" s="645"/>
      <c r="Y137" s="645"/>
      <c r="Z137" s="645"/>
      <c r="AA137" s="645"/>
      <c r="AB137" s="645"/>
      <c r="AC137" s="645"/>
      <c r="AD137" s="645"/>
      <c r="AE137" s="645"/>
      <c r="AF137" s="645"/>
      <c r="AG137" s="645"/>
      <c r="AH137" s="645"/>
      <c r="AI137" s="645"/>
    </row>
    <row r="138" spans="1:35" ht="15.75" customHeight="1">
      <c r="A138" s="1889"/>
      <c r="B138" s="1890"/>
      <c r="C138" s="1859"/>
      <c r="D138" s="1861"/>
      <c r="E138" s="1891"/>
      <c r="F138" s="169" t="s">
        <v>3597</v>
      </c>
      <c r="G138" s="682" t="s">
        <v>2027</v>
      </c>
      <c r="H138" s="664">
        <v>123</v>
      </c>
      <c r="I138" s="571">
        <v>3</v>
      </c>
      <c r="J138" s="651" t="s">
        <v>3636</v>
      </c>
      <c r="K138" s="676"/>
      <c r="L138" s="653"/>
      <c r="M138" s="653"/>
      <c r="N138" s="653"/>
      <c r="O138" s="645"/>
      <c r="P138" s="645"/>
      <c r="Q138" s="645"/>
      <c r="R138" s="645"/>
      <c r="S138" s="645"/>
      <c r="T138" s="645"/>
      <c r="U138" s="645"/>
      <c r="V138" s="645"/>
      <c r="W138" s="645"/>
      <c r="X138" s="645"/>
      <c r="Y138" s="645"/>
      <c r="Z138" s="645"/>
      <c r="AA138" s="645"/>
      <c r="AB138" s="645"/>
      <c r="AC138" s="645"/>
      <c r="AD138" s="645"/>
      <c r="AE138" s="645"/>
      <c r="AF138" s="645"/>
      <c r="AG138" s="645"/>
      <c r="AH138" s="645"/>
      <c r="AI138" s="645"/>
    </row>
    <row r="139" spans="1:35" ht="15.75" customHeight="1">
      <c r="A139" s="1889"/>
      <c r="B139" s="1890"/>
      <c r="C139" s="1859"/>
      <c r="D139" s="1861"/>
      <c r="E139" s="1891"/>
      <c r="F139" s="169" t="s">
        <v>3597</v>
      </c>
      <c r="G139" s="682" t="s">
        <v>2027</v>
      </c>
      <c r="H139" s="664">
        <v>124</v>
      </c>
      <c r="I139" s="571">
        <v>3</v>
      </c>
      <c r="J139" s="651" t="s">
        <v>3635</v>
      </c>
      <c r="K139" s="676"/>
      <c r="L139" s="653"/>
      <c r="M139" s="653"/>
      <c r="N139" s="653"/>
      <c r="O139" s="645"/>
      <c r="P139" s="645"/>
      <c r="Q139" s="645"/>
      <c r="R139" s="645"/>
      <c r="S139" s="645"/>
      <c r="T139" s="645"/>
      <c r="U139" s="645"/>
      <c r="V139" s="645"/>
      <c r="W139" s="645"/>
      <c r="X139" s="645"/>
      <c r="Y139" s="645"/>
      <c r="Z139" s="645"/>
      <c r="AA139" s="645"/>
      <c r="AB139" s="645"/>
      <c r="AC139" s="645"/>
      <c r="AD139" s="645"/>
      <c r="AE139" s="645"/>
      <c r="AF139" s="645"/>
      <c r="AG139" s="645"/>
      <c r="AH139" s="645"/>
      <c r="AI139" s="645"/>
    </row>
    <row r="140" spans="1:35" ht="15.75" customHeight="1">
      <c r="A140" s="1889"/>
      <c r="B140" s="1890"/>
      <c r="C140" s="1859"/>
      <c r="D140" s="1861"/>
      <c r="E140" s="1891"/>
      <c r="F140" s="169" t="s">
        <v>3597</v>
      </c>
      <c r="G140" s="682" t="s">
        <v>2027</v>
      </c>
      <c r="H140" s="664">
        <v>125</v>
      </c>
      <c r="I140" s="571">
        <v>3</v>
      </c>
      <c r="J140" s="651" t="s">
        <v>3638</v>
      </c>
      <c r="K140" s="676"/>
      <c r="L140" s="653"/>
      <c r="M140" s="653"/>
      <c r="N140" s="653"/>
      <c r="O140" s="645"/>
      <c r="P140" s="645"/>
      <c r="Q140" s="645"/>
      <c r="R140" s="645"/>
      <c r="S140" s="645"/>
      <c r="T140" s="645"/>
      <c r="U140" s="645"/>
      <c r="V140" s="645"/>
      <c r="W140" s="645"/>
      <c r="X140" s="645"/>
      <c r="Y140" s="645"/>
      <c r="Z140" s="645"/>
      <c r="AA140" s="645"/>
      <c r="AB140" s="645"/>
      <c r="AC140" s="645"/>
      <c r="AD140" s="645"/>
      <c r="AE140" s="645"/>
      <c r="AF140" s="645"/>
      <c r="AG140" s="645"/>
      <c r="AH140" s="645"/>
      <c r="AI140" s="645"/>
    </row>
    <row r="141" spans="1:35" ht="15.75" customHeight="1">
      <c r="A141" s="1889"/>
      <c r="B141" s="1890"/>
      <c r="C141" s="1859"/>
      <c r="D141" s="1861"/>
      <c r="E141" s="1891"/>
      <c r="F141" s="169" t="s">
        <v>3597</v>
      </c>
      <c r="G141" s="682" t="s">
        <v>2027</v>
      </c>
      <c r="H141" s="664">
        <v>126</v>
      </c>
      <c r="I141" s="571">
        <v>3</v>
      </c>
      <c r="J141" s="651" t="s">
        <v>3625</v>
      </c>
      <c r="K141" s="676" t="s">
        <v>3626</v>
      </c>
      <c r="L141" s="653"/>
      <c r="M141" s="653"/>
      <c r="N141" s="653"/>
      <c r="O141" s="645"/>
      <c r="P141" s="645"/>
      <c r="Q141" s="645"/>
      <c r="R141" s="645"/>
      <c r="S141" s="645"/>
      <c r="T141" s="645"/>
      <c r="U141" s="645"/>
      <c r="V141" s="645"/>
      <c r="W141" s="645"/>
      <c r="X141" s="645"/>
      <c r="Y141" s="645"/>
      <c r="Z141" s="645"/>
      <c r="AA141" s="645"/>
      <c r="AB141" s="645"/>
      <c r="AC141" s="645"/>
      <c r="AD141" s="645"/>
      <c r="AE141" s="645"/>
      <c r="AF141" s="645"/>
      <c r="AG141" s="645"/>
      <c r="AH141" s="645"/>
      <c r="AI141" s="645"/>
    </row>
    <row r="142" spans="1:35" ht="15.75" customHeight="1">
      <c r="A142" s="1889"/>
      <c r="B142" s="1890"/>
      <c r="C142" s="1859"/>
      <c r="D142" s="1861"/>
      <c r="E142" s="1891"/>
      <c r="F142" s="169" t="s">
        <v>1826</v>
      </c>
      <c r="G142" s="682"/>
      <c r="H142" s="664">
        <v>127</v>
      </c>
      <c r="I142" s="571">
        <v>3</v>
      </c>
      <c r="J142" s="651" t="s">
        <v>3642</v>
      </c>
      <c r="K142" s="676"/>
      <c r="L142" s="653"/>
      <c r="M142" s="653"/>
      <c r="N142" s="653"/>
      <c r="O142" s="645"/>
      <c r="P142" s="645"/>
      <c r="Q142" s="645"/>
      <c r="R142" s="645"/>
      <c r="S142" s="645"/>
      <c r="T142" s="645"/>
      <c r="U142" s="645"/>
      <c r="V142" s="645"/>
      <c r="W142" s="645"/>
      <c r="X142" s="645"/>
      <c r="Y142" s="645"/>
      <c r="Z142" s="645"/>
      <c r="AA142" s="645"/>
      <c r="AB142" s="645"/>
      <c r="AC142" s="645"/>
      <c r="AD142" s="645"/>
      <c r="AE142" s="645"/>
      <c r="AF142" s="645"/>
      <c r="AG142" s="645"/>
      <c r="AH142" s="645"/>
      <c r="AI142" s="645"/>
    </row>
    <row r="143" spans="1:35" ht="15.75" customHeight="1">
      <c r="A143" s="1889"/>
      <c r="B143" s="1890"/>
      <c r="C143" s="1859"/>
      <c r="D143" s="1861"/>
      <c r="E143" s="1891"/>
      <c r="F143" s="169" t="s">
        <v>3599</v>
      </c>
      <c r="G143" s="682" t="s">
        <v>2027</v>
      </c>
      <c r="H143" s="647">
        <v>128</v>
      </c>
      <c r="I143" s="223">
        <v>3</v>
      </c>
      <c r="J143" s="651" t="s">
        <v>3637</v>
      </c>
      <c r="K143" s="676"/>
      <c r="L143" s="653"/>
      <c r="M143" s="653"/>
      <c r="N143" s="653"/>
      <c r="O143" s="645"/>
      <c r="P143" s="645"/>
      <c r="Q143" s="645"/>
      <c r="R143" s="645"/>
      <c r="S143" s="645"/>
      <c r="T143" s="645"/>
      <c r="U143" s="645"/>
      <c r="V143" s="645"/>
      <c r="W143" s="645"/>
      <c r="X143" s="645"/>
      <c r="Y143" s="645"/>
      <c r="Z143" s="645"/>
      <c r="AA143" s="645"/>
      <c r="AB143" s="645"/>
      <c r="AC143" s="645"/>
      <c r="AD143" s="645"/>
      <c r="AE143" s="645"/>
      <c r="AF143" s="645"/>
      <c r="AG143" s="645"/>
      <c r="AH143" s="645"/>
      <c r="AI143" s="645"/>
    </row>
    <row r="144" spans="1:35" ht="15.75" customHeight="1">
      <c r="A144" s="1889"/>
      <c r="B144" s="1890"/>
      <c r="C144" s="1859"/>
      <c r="D144" s="1861"/>
      <c r="E144" s="1891"/>
      <c r="F144" s="1472" t="s">
        <v>3596</v>
      </c>
      <c r="G144" s="682" t="s">
        <v>2027</v>
      </c>
      <c r="H144" s="647">
        <v>129</v>
      </c>
      <c r="I144" s="223">
        <v>3</v>
      </c>
      <c r="J144" s="651" t="s">
        <v>3634</v>
      </c>
      <c r="K144" s="676"/>
      <c r="L144" s="653"/>
      <c r="M144" s="653"/>
      <c r="N144" s="653"/>
      <c r="O144" s="645"/>
      <c r="P144" s="645"/>
      <c r="Q144" s="645"/>
      <c r="R144" s="645"/>
      <c r="S144" s="645"/>
      <c r="T144" s="645"/>
      <c r="U144" s="645"/>
      <c r="V144" s="645"/>
      <c r="W144" s="645"/>
      <c r="X144" s="645"/>
      <c r="Y144" s="645"/>
      <c r="Z144" s="645"/>
      <c r="AA144" s="645"/>
      <c r="AB144" s="645"/>
      <c r="AC144" s="645"/>
      <c r="AD144" s="645"/>
      <c r="AE144" s="645"/>
      <c r="AF144" s="645"/>
      <c r="AG144" s="645"/>
      <c r="AH144" s="645"/>
      <c r="AI144" s="645"/>
    </row>
    <row r="145" spans="1:35" ht="15.75" customHeight="1">
      <c r="A145" s="1889"/>
      <c r="B145" s="1890"/>
      <c r="C145" s="1859"/>
      <c r="D145" s="1861"/>
      <c r="E145" s="1891"/>
      <c r="F145" s="169" t="s">
        <v>1874</v>
      </c>
      <c r="G145" s="424" t="s">
        <v>2016</v>
      </c>
      <c r="H145" s="647">
        <v>130</v>
      </c>
      <c r="I145" s="223">
        <v>1</v>
      </c>
      <c r="J145" s="649" t="s">
        <v>1875</v>
      </c>
      <c r="K145" s="676"/>
      <c r="L145" s="653"/>
      <c r="M145" s="653"/>
      <c r="N145" s="653"/>
      <c r="O145" s="645"/>
      <c r="P145" s="645"/>
      <c r="Q145" s="645"/>
      <c r="R145" s="645"/>
      <c r="S145" s="645"/>
      <c r="T145" s="645"/>
      <c r="U145" s="645"/>
      <c r="V145" s="645"/>
      <c r="W145" s="645"/>
      <c r="X145" s="645"/>
      <c r="Y145" s="645"/>
      <c r="Z145" s="645"/>
      <c r="AA145" s="645"/>
      <c r="AB145" s="645"/>
      <c r="AC145" s="645"/>
      <c r="AD145" s="645"/>
      <c r="AE145" s="645"/>
      <c r="AF145" s="645"/>
      <c r="AG145" s="645"/>
      <c r="AH145" s="645"/>
      <c r="AI145" s="645"/>
    </row>
    <row r="146" spans="1:35" ht="15.75" customHeight="1">
      <c r="A146" s="1889"/>
      <c r="B146" s="1890"/>
      <c r="C146" s="1859"/>
      <c r="D146" s="1861"/>
      <c r="E146" s="1891"/>
      <c r="F146" s="169" t="s">
        <v>3593</v>
      </c>
      <c r="G146" s="424" t="s">
        <v>2016</v>
      </c>
      <c r="H146" s="664">
        <v>131</v>
      </c>
      <c r="I146" s="223">
        <v>2</v>
      </c>
      <c r="J146" s="649" t="s">
        <v>3581</v>
      </c>
      <c r="K146" s="676"/>
      <c r="L146" s="653"/>
      <c r="M146" s="653"/>
      <c r="N146" s="653"/>
      <c r="O146" s="645"/>
      <c r="P146" s="645"/>
      <c r="Q146" s="645"/>
      <c r="R146" s="645"/>
      <c r="S146" s="645"/>
      <c r="T146" s="645"/>
      <c r="U146" s="645"/>
      <c r="V146" s="645"/>
      <c r="W146" s="645"/>
      <c r="X146" s="645"/>
      <c r="Y146" s="645"/>
      <c r="Z146" s="645"/>
      <c r="AA146" s="645"/>
      <c r="AB146" s="645"/>
      <c r="AC146" s="645"/>
      <c r="AD146" s="645"/>
      <c r="AE146" s="645"/>
      <c r="AF146" s="645"/>
      <c r="AG146" s="645"/>
      <c r="AH146" s="645"/>
      <c r="AI146" s="645"/>
    </row>
    <row r="147" spans="1:35" ht="15.75" customHeight="1">
      <c r="A147" s="1889"/>
      <c r="B147" s="1890"/>
      <c r="C147" s="1859"/>
      <c r="D147" s="1861"/>
      <c r="E147" s="1891"/>
      <c r="F147" s="1472" t="s">
        <v>3596</v>
      </c>
      <c r="G147" s="682" t="s">
        <v>2027</v>
      </c>
      <c r="H147" s="664">
        <v>132</v>
      </c>
      <c r="I147" s="223">
        <v>5</v>
      </c>
      <c r="J147" s="651" t="s">
        <v>1889</v>
      </c>
      <c r="K147" s="676"/>
      <c r="L147" s="653"/>
      <c r="M147" s="653"/>
      <c r="N147" s="653"/>
      <c r="O147" s="645"/>
      <c r="P147" s="645"/>
      <c r="Q147" s="645"/>
      <c r="R147" s="645"/>
      <c r="S147" s="645"/>
      <c r="T147" s="645"/>
      <c r="U147" s="645"/>
      <c r="V147" s="645"/>
      <c r="W147" s="645"/>
      <c r="X147" s="645"/>
      <c r="Y147" s="645"/>
      <c r="Z147" s="645"/>
      <c r="AA147" s="645"/>
      <c r="AB147" s="645"/>
      <c r="AC147" s="645"/>
      <c r="AD147" s="645"/>
      <c r="AE147" s="645"/>
      <c r="AF147" s="645"/>
      <c r="AG147" s="645"/>
      <c r="AH147" s="645"/>
      <c r="AI147" s="645"/>
    </row>
    <row r="148" spans="1:35" ht="15.75" customHeight="1">
      <c r="A148" s="1889"/>
      <c r="B148" s="1890"/>
      <c r="C148" s="1859"/>
      <c r="D148" s="1861"/>
      <c r="E148" s="1891"/>
      <c r="F148" s="1472" t="s">
        <v>3596</v>
      </c>
      <c r="G148" s="682" t="s">
        <v>2027</v>
      </c>
      <c r="H148" s="664">
        <v>133</v>
      </c>
      <c r="I148" s="223">
        <v>5</v>
      </c>
      <c r="J148" s="683" t="s">
        <v>1890</v>
      </c>
      <c r="K148" s="676"/>
      <c r="L148" s="653"/>
      <c r="M148" s="653"/>
      <c r="N148" s="653"/>
      <c r="O148" s="645"/>
      <c r="P148" s="645"/>
      <c r="Q148" s="645"/>
      <c r="R148" s="645"/>
      <c r="S148" s="645"/>
      <c r="T148" s="645"/>
      <c r="U148" s="645"/>
      <c r="V148" s="645"/>
      <c r="W148" s="645"/>
      <c r="X148" s="645"/>
      <c r="Y148" s="645"/>
      <c r="Z148" s="645"/>
      <c r="AA148" s="645"/>
      <c r="AB148" s="645"/>
      <c r="AC148" s="645"/>
      <c r="AD148" s="645"/>
      <c r="AE148" s="645"/>
      <c r="AF148" s="645"/>
      <c r="AG148" s="645"/>
      <c r="AH148" s="645"/>
      <c r="AI148" s="645"/>
    </row>
    <row r="149" spans="1:35" ht="15.75" customHeight="1">
      <c r="A149" s="1889"/>
      <c r="B149" s="1890"/>
      <c r="C149" s="1859"/>
      <c r="D149" s="1861"/>
      <c r="E149" s="1891"/>
      <c r="F149" s="1472" t="s">
        <v>3596</v>
      </c>
      <c r="G149" s="682" t="s">
        <v>2027</v>
      </c>
      <c r="H149" s="664">
        <v>134</v>
      </c>
      <c r="I149" s="223">
        <v>5</v>
      </c>
      <c r="J149" s="683" t="s">
        <v>1891</v>
      </c>
      <c r="K149" s="676"/>
      <c r="L149" s="653"/>
      <c r="M149" s="653"/>
      <c r="N149" s="653"/>
      <c r="O149" s="645"/>
      <c r="P149" s="645"/>
      <c r="Q149" s="645"/>
      <c r="R149" s="645"/>
      <c r="S149" s="645"/>
      <c r="T149" s="645"/>
      <c r="U149" s="645"/>
      <c r="V149" s="645"/>
      <c r="W149" s="645"/>
      <c r="X149" s="645"/>
      <c r="Y149" s="645"/>
      <c r="Z149" s="645"/>
      <c r="AA149" s="645"/>
      <c r="AB149" s="645"/>
      <c r="AC149" s="645"/>
      <c r="AD149" s="645"/>
      <c r="AE149" s="645"/>
      <c r="AF149" s="645"/>
      <c r="AG149" s="645"/>
      <c r="AH149" s="645"/>
      <c r="AI149" s="645"/>
    </row>
    <row r="150" spans="1:35" ht="15.75" customHeight="1">
      <c r="A150" s="1889"/>
      <c r="B150" s="1890"/>
      <c r="C150" s="1859"/>
      <c r="D150" s="1861"/>
      <c r="E150" s="1891"/>
      <c r="F150" s="169" t="s">
        <v>3593</v>
      </c>
      <c r="G150" s="682" t="s">
        <v>2027</v>
      </c>
      <c r="H150" s="664">
        <v>135</v>
      </c>
      <c r="I150" s="223">
        <v>5</v>
      </c>
      <c r="J150" s="649" t="s">
        <v>1893</v>
      </c>
      <c r="K150" s="676"/>
      <c r="L150" s="653"/>
      <c r="M150" s="653"/>
      <c r="N150" s="653"/>
      <c r="O150" s="645"/>
      <c r="P150" s="645"/>
      <c r="Q150" s="645"/>
      <c r="R150" s="645"/>
      <c r="S150" s="645"/>
      <c r="T150" s="645"/>
      <c r="U150" s="645"/>
      <c r="V150" s="645"/>
      <c r="W150" s="645"/>
      <c r="X150" s="645"/>
      <c r="Y150" s="645"/>
      <c r="Z150" s="645"/>
      <c r="AA150" s="645"/>
      <c r="AB150" s="645"/>
      <c r="AC150" s="645"/>
      <c r="AD150" s="645"/>
      <c r="AE150" s="645"/>
      <c r="AF150" s="645"/>
      <c r="AG150" s="645"/>
      <c r="AH150" s="645"/>
      <c r="AI150" s="645"/>
    </row>
    <row r="151" spans="1:35" ht="15.75" customHeight="1">
      <c r="A151" s="1889"/>
      <c r="B151" s="1890"/>
      <c r="C151" s="1859"/>
      <c r="D151" s="1861"/>
      <c r="E151" s="1891"/>
      <c r="F151" s="169" t="s">
        <v>3593</v>
      </c>
      <c r="G151" s="682" t="s">
        <v>2027</v>
      </c>
      <c r="H151" s="664">
        <v>136</v>
      </c>
      <c r="I151" s="571">
        <v>5</v>
      </c>
      <c r="J151" s="684" t="s">
        <v>3274</v>
      </c>
      <c r="K151" s="676"/>
      <c r="L151" s="653"/>
      <c r="M151" s="653"/>
      <c r="N151" s="653"/>
      <c r="O151" s="645"/>
      <c r="P151" s="645"/>
      <c r="Q151" s="645"/>
      <c r="R151" s="645"/>
      <c r="S151" s="645"/>
      <c r="T151" s="645"/>
      <c r="U151" s="645"/>
      <c r="V151" s="645"/>
      <c r="W151" s="645"/>
      <c r="X151" s="645"/>
      <c r="Y151" s="645"/>
      <c r="Z151" s="645"/>
      <c r="AA151" s="645"/>
      <c r="AB151" s="645"/>
      <c r="AC151" s="645"/>
      <c r="AD151" s="645"/>
      <c r="AE151" s="645"/>
      <c r="AF151" s="645"/>
      <c r="AG151" s="645"/>
      <c r="AH151" s="645"/>
      <c r="AI151" s="645"/>
    </row>
    <row r="152" spans="1:35" ht="15.75" customHeight="1">
      <c r="A152" s="1889"/>
      <c r="B152" s="1890"/>
      <c r="C152" s="1859"/>
      <c r="D152" s="1861"/>
      <c r="E152" s="1891"/>
      <c r="F152" s="169" t="s">
        <v>3593</v>
      </c>
      <c r="G152" s="682"/>
      <c r="H152" s="647">
        <v>137</v>
      </c>
      <c r="I152" s="571">
        <v>5</v>
      </c>
      <c r="J152" s="662" t="s">
        <v>3271</v>
      </c>
      <c r="K152" s="676"/>
      <c r="L152" s="653"/>
      <c r="M152" s="653"/>
      <c r="N152" s="653"/>
      <c r="O152" s="645"/>
      <c r="P152" s="645"/>
      <c r="Q152" s="645"/>
      <c r="R152" s="645"/>
      <c r="S152" s="645"/>
      <c r="T152" s="645"/>
      <c r="U152" s="645"/>
      <c r="V152" s="645"/>
      <c r="W152" s="645"/>
      <c r="X152" s="645"/>
      <c r="Y152" s="645"/>
      <c r="Z152" s="645"/>
      <c r="AA152" s="645"/>
      <c r="AB152" s="645"/>
      <c r="AC152" s="645"/>
      <c r="AD152" s="645"/>
      <c r="AE152" s="645"/>
      <c r="AF152" s="645"/>
      <c r="AG152" s="645"/>
      <c r="AH152" s="645"/>
      <c r="AI152" s="645"/>
    </row>
    <row r="153" spans="1:35" ht="15.75" customHeight="1">
      <c r="A153" s="1889"/>
      <c r="B153" s="1890"/>
      <c r="C153" s="1859"/>
      <c r="D153" s="1861"/>
      <c r="E153" s="1891"/>
      <c r="F153" s="169" t="s">
        <v>3593</v>
      </c>
      <c r="G153" s="682"/>
      <c r="H153" s="647">
        <v>138</v>
      </c>
      <c r="I153" s="571">
        <v>5</v>
      </c>
      <c r="J153" s="685" t="s">
        <v>3272</v>
      </c>
      <c r="K153" s="676"/>
      <c r="L153" s="653"/>
      <c r="M153" s="653"/>
      <c r="N153" s="653"/>
      <c r="O153" s="645"/>
      <c r="P153" s="645"/>
      <c r="Q153" s="645"/>
      <c r="R153" s="645"/>
      <c r="S153" s="645"/>
      <c r="T153" s="645"/>
      <c r="U153" s="645"/>
      <c r="V153" s="645"/>
      <c r="W153" s="645"/>
      <c r="X153" s="645"/>
      <c r="Y153" s="645"/>
      <c r="Z153" s="645"/>
      <c r="AA153" s="645"/>
      <c r="AB153" s="645"/>
      <c r="AC153" s="645"/>
      <c r="AD153" s="645"/>
      <c r="AE153" s="645"/>
      <c r="AF153" s="645"/>
      <c r="AG153" s="645"/>
      <c r="AH153" s="645"/>
      <c r="AI153" s="645"/>
    </row>
    <row r="154" spans="1:35" ht="15.75" customHeight="1">
      <c r="A154" s="1889"/>
      <c r="B154" s="1890"/>
      <c r="C154" s="1859"/>
      <c r="D154" s="1861"/>
      <c r="E154" s="1891"/>
      <c r="F154" s="169" t="s">
        <v>3593</v>
      </c>
      <c r="G154" s="682"/>
      <c r="H154" s="647">
        <v>139</v>
      </c>
      <c r="I154" s="571">
        <v>5</v>
      </c>
      <c r="J154" s="685" t="s">
        <v>3273</v>
      </c>
      <c r="K154" s="676"/>
      <c r="L154" s="653"/>
      <c r="M154" s="653"/>
      <c r="N154" s="653"/>
      <c r="O154" s="645"/>
      <c r="P154" s="645"/>
      <c r="Q154" s="645"/>
      <c r="R154" s="645"/>
      <c r="S154" s="645"/>
      <c r="T154" s="645"/>
      <c r="U154" s="645"/>
      <c r="V154" s="645"/>
      <c r="W154" s="645"/>
      <c r="X154" s="645"/>
      <c r="Y154" s="645"/>
      <c r="Z154" s="645"/>
      <c r="AA154" s="645"/>
      <c r="AB154" s="645"/>
      <c r="AC154" s="645"/>
      <c r="AD154" s="645"/>
      <c r="AE154" s="645"/>
      <c r="AF154" s="645"/>
      <c r="AG154" s="645"/>
      <c r="AH154" s="645"/>
      <c r="AI154" s="645"/>
    </row>
    <row r="155" spans="1:35" s="661" customFormat="1" ht="15.75" customHeight="1">
      <c r="A155" s="1889"/>
      <c r="B155" s="1890"/>
      <c r="C155" s="1859"/>
      <c r="D155" s="1861"/>
      <c r="E155" s="1891"/>
      <c r="F155" s="169"/>
      <c r="G155" s="169"/>
      <c r="H155" s="658"/>
      <c r="I155" s="571"/>
      <c r="J155" s="686"/>
      <c r="K155" s="223"/>
      <c r="L155" s="658"/>
      <c r="M155" s="658"/>
      <c r="N155" s="658"/>
      <c r="O155" s="660"/>
      <c r="P155" s="660"/>
      <c r="Q155" s="660"/>
      <c r="R155" s="660"/>
      <c r="S155" s="660"/>
      <c r="T155" s="660"/>
      <c r="U155" s="660"/>
      <c r="V155" s="660"/>
      <c r="W155" s="660"/>
      <c r="X155" s="660"/>
      <c r="Y155" s="660"/>
      <c r="Z155" s="660"/>
      <c r="AA155" s="660"/>
      <c r="AB155" s="660"/>
      <c r="AC155" s="660"/>
      <c r="AD155" s="660"/>
      <c r="AE155" s="660"/>
      <c r="AF155" s="660"/>
      <c r="AG155" s="660"/>
      <c r="AH155" s="660"/>
      <c r="AI155" s="660"/>
    </row>
    <row r="156" spans="1:35" ht="15.75" customHeight="1">
      <c r="A156" s="1889"/>
      <c r="B156" s="1890"/>
      <c r="C156" s="1859"/>
      <c r="D156" s="1861"/>
      <c r="E156" s="1891"/>
      <c r="F156" s="169" t="s">
        <v>1874</v>
      </c>
      <c r="G156" s="682" t="s">
        <v>2027</v>
      </c>
      <c r="H156" s="647">
        <v>140</v>
      </c>
      <c r="I156" s="223">
        <v>5</v>
      </c>
      <c r="J156" s="649" t="s">
        <v>1896</v>
      </c>
      <c r="K156" s="676"/>
      <c r="L156" s="653"/>
      <c r="M156" s="653"/>
      <c r="N156" s="653"/>
      <c r="O156" s="645"/>
      <c r="P156" s="645"/>
      <c r="Q156" s="645"/>
      <c r="R156" s="645"/>
      <c r="S156" s="645"/>
      <c r="T156" s="645"/>
      <c r="U156" s="645"/>
      <c r="V156" s="645"/>
      <c r="W156" s="645"/>
      <c r="X156" s="645"/>
      <c r="Y156" s="645"/>
      <c r="Z156" s="645"/>
      <c r="AA156" s="645"/>
      <c r="AB156" s="645"/>
      <c r="AC156" s="645"/>
      <c r="AD156" s="645"/>
      <c r="AE156" s="645"/>
      <c r="AF156" s="645"/>
      <c r="AG156" s="645"/>
      <c r="AH156" s="645"/>
      <c r="AI156" s="645"/>
    </row>
    <row r="157" spans="1:35" ht="15.75" customHeight="1">
      <c r="A157" s="1889"/>
      <c r="B157" s="1890"/>
      <c r="C157" s="1859"/>
      <c r="D157" s="1861"/>
      <c r="E157" s="1891"/>
      <c r="F157" s="169" t="s">
        <v>2545</v>
      </c>
      <c r="G157" s="682" t="s">
        <v>2027</v>
      </c>
      <c r="H157" s="646">
        <v>141</v>
      </c>
      <c r="I157" s="223">
        <v>5</v>
      </c>
      <c r="J157" s="649" t="s">
        <v>1892</v>
      </c>
      <c r="K157" s="676"/>
      <c r="L157" s="653"/>
      <c r="M157" s="653"/>
      <c r="N157" s="653"/>
      <c r="O157" s="645"/>
      <c r="P157" s="645"/>
      <c r="Q157" s="645"/>
      <c r="R157" s="645"/>
      <c r="S157" s="645"/>
      <c r="T157" s="645"/>
      <c r="U157" s="645"/>
      <c r="V157" s="645"/>
      <c r="W157" s="645"/>
      <c r="X157" s="645"/>
      <c r="Y157" s="645"/>
      <c r="Z157" s="645"/>
      <c r="AA157" s="645"/>
      <c r="AB157" s="645"/>
      <c r="AC157" s="645"/>
      <c r="AD157" s="645"/>
      <c r="AE157" s="645"/>
      <c r="AF157" s="645"/>
      <c r="AG157" s="645"/>
      <c r="AH157" s="645"/>
      <c r="AI157" s="645"/>
    </row>
    <row r="158" spans="1:35" ht="15.75" customHeight="1">
      <c r="A158" s="1889"/>
      <c r="B158" s="1890"/>
      <c r="C158" s="1859"/>
      <c r="D158" s="1861"/>
      <c r="E158" s="1891"/>
      <c r="F158" s="169" t="s">
        <v>2882</v>
      </c>
      <c r="G158" s="682" t="s">
        <v>2027</v>
      </c>
      <c r="H158" s="647">
        <v>142</v>
      </c>
      <c r="I158" s="223">
        <v>5</v>
      </c>
      <c r="J158" s="649" t="s">
        <v>1894</v>
      </c>
      <c r="K158" s="676"/>
      <c r="L158" s="653"/>
      <c r="M158" s="653"/>
      <c r="N158" s="653"/>
      <c r="O158" s="645"/>
      <c r="P158" s="645"/>
      <c r="Q158" s="645"/>
      <c r="R158" s="645"/>
      <c r="S158" s="645"/>
      <c r="T158" s="645"/>
      <c r="U158" s="645"/>
      <c r="V158" s="645"/>
      <c r="W158" s="645"/>
      <c r="X158" s="645"/>
      <c r="Y158" s="645"/>
      <c r="Z158" s="645"/>
      <c r="AA158" s="645"/>
      <c r="AB158" s="645"/>
      <c r="AC158" s="645"/>
      <c r="AD158" s="645"/>
      <c r="AE158" s="645"/>
      <c r="AF158" s="645"/>
      <c r="AG158" s="645"/>
      <c r="AH158" s="645"/>
      <c r="AI158" s="645"/>
    </row>
    <row r="159" spans="1:35" ht="15.75" customHeight="1">
      <c r="A159" s="1889"/>
      <c r="B159" s="1890"/>
      <c r="C159" s="1859"/>
      <c r="D159" s="1861"/>
      <c r="E159" s="1891"/>
      <c r="F159" s="169" t="s">
        <v>2882</v>
      </c>
      <c r="G159" s="682" t="s">
        <v>2027</v>
      </c>
      <c r="H159" s="687">
        <v>143</v>
      </c>
      <c r="I159" s="223">
        <v>5</v>
      </c>
      <c r="J159" s="649" t="s">
        <v>1895</v>
      </c>
      <c r="K159" s="676"/>
      <c r="L159" s="653"/>
      <c r="M159" s="653"/>
      <c r="N159" s="653"/>
      <c r="O159" s="645"/>
      <c r="P159" s="645"/>
      <c r="Q159" s="645"/>
      <c r="R159" s="645"/>
      <c r="S159" s="645"/>
      <c r="T159" s="645"/>
      <c r="U159" s="645"/>
      <c r="V159" s="645"/>
      <c r="W159" s="645"/>
      <c r="X159" s="645"/>
      <c r="Y159" s="645"/>
      <c r="Z159" s="645"/>
      <c r="AA159" s="645"/>
      <c r="AB159" s="645"/>
      <c r="AC159" s="645"/>
      <c r="AD159" s="645"/>
      <c r="AE159" s="645"/>
      <c r="AF159" s="645"/>
      <c r="AG159" s="645"/>
      <c r="AH159" s="645"/>
      <c r="AI159" s="645"/>
    </row>
    <row r="160" spans="1:35" ht="15.75" customHeight="1">
      <c r="A160" s="1889"/>
      <c r="B160" s="1890"/>
      <c r="C160" s="1859"/>
      <c r="D160" s="1861"/>
      <c r="E160" s="1891"/>
      <c r="F160" s="169" t="s">
        <v>3597</v>
      </c>
      <c r="G160" s="682" t="s">
        <v>2027</v>
      </c>
      <c r="H160" s="687">
        <v>144</v>
      </c>
      <c r="I160" s="571">
        <v>5</v>
      </c>
      <c r="J160" s="649" t="s">
        <v>1897</v>
      </c>
      <c r="K160" s="676"/>
      <c r="L160" s="653"/>
      <c r="M160" s="653"/>
      <c r="N160" s="653"/>
      <c r="O160" s="645"/>
      <c r="P160" s="645"/>
      <c r="Q160" s="645"/>
      <c r="R160" s="645"/>
      <c r="S160" s="645"/>
      <c r="T160" s="645"/>
      <c r="U160" s="645"/>
      <c r="V160" s="645"/>
      <c r="W160" s="645"/>
      <c r="X160" s="645"/>
      <c r="Y160" s="645"/>
      <c r="Z160" s="645"/>
      <c r="AA160" s="645"/>
      <c r="AB160" s="645"/>
      <c r="AC160" s="645"/>
      <c r="AD160" s="645"/>
      <c r="AE160" s="645"/>
      <c r="AF160" s="645"/>
      <c r="AG160" s="645"/>
      <c r="AH160" s="645"/>
      <c r="AI160" s="645"/>
    </row>
    <row r="161" spans="1:35" ht="15.75" customHeight="1">
      <c r="A161" s="1887" t="s">
        <v>306</v>
      </c>
      <c r="B161" s="1888" t="s">
        <v>1898</v>
      </c>
      <c r="C161" s="1481" t="s">
        <v>1899</v>
      </c>
      <c r="D161" s="1859" t="s">
        <v>1900</v>
      </c>
      <c r="E161" s="1859" t="s">
        <v>1901</v>
      </c>
      <c r="F161" s="660" t="s">
        <v>3600</v>
      </c>
      <c r="G161" s="424" t="s">
        <v>2019</v>
      </c>
      <c r="H161" s="687">
        <v>145</v>
      </c>
      <c r="I161" s="223">
        <v>1</v>
      </c>
      <c r="J161" s="649" t="s">
        <v>1902</v>
      </c>
      <c r="K161" s="676"/>
      <c r="L161" s="653"/>
      <c r="M161" s="653"/>
      <c r="N161" s="653"/>
      <c r="O161" s="645"/>
      <c r="P161" s="645"/>
      <c r="Q161" s="645"/>
      <c r="R161" s="645"/>
      <c r="S161" s="645"/>
      <c r="T161" s="645"/>
      <c r="U161" s="645"/>
      <c r="V161" s="645"/>
      <c r="W161" s="645"/>
      <c r="X161" s="645"/>
      <c r="Y161" s="645"/>
      <c r="Z161" s="645"/>
      <c r="AA161" s="645"/>
      <c r="AB161" s="645"/>
      <c r="AC161" s="645"/>
      <c r="AD161" s="645"/>
      <c r="AE161" s="645"/>
      <c r="AF161" s="645"/>
      <c r="AG161" s="645"/>
      <c r="AH161" s="645"/>
      <c r="AI161" s="645"/>
    </row>
    <row r="162" spans="1:35" ht="15.75" customHeight="1">
      <c r="A162" s="1887"/>
      <c r="B162" s="1888"/>
      <c r="C162" s="1886" t="s">
        <v>1903</v>
      </c>
      <c r="D162" s="1859"/>
      <c r="E162" s="1859"/>
      <c r="F162" s="660" t="s">
        <v>3600</v>
      </c>
      <c r="G162" s="424" t="s">
        <v>2027</v>
      </c>
      <c r="H162" s="687">
        <v>146</v>
      </c>
      <c r="I162" s="223">
        <v>2</v>
      </c>
      <c r="J162" s="649" t="s">
        <v>1906</v>
      </c>
      <c r="K162" s="688"/>
      <c r="L162" s="647"/>
      <c r="M162" s="647"/>
      <c r="N162" s="647"/>
      <c r="O162" s="645"/>
      <c r="P162" s="645"/>
      <c r="Q162" s="645"/>
      <c r="R162" s="645"/>
      <c r="S162" s="645"/>
      <c r="T162" s="645"/>
      <c r="U162" s="645"/>
      <c r="V162" s="645"/>
      <c r="W162" s="645"/>
      <c r="X162" s="645"/>
      <c r="Y162" s="645"/>
      <c r="Z162" s="645"/>
      <c r="AA162" s="645"/>
      <c r="AB162" s="645"/>
      <c r="AC162" s="645"/>
      <c r="AD162" s="645"/>
      <c r="AE162" s="645"/>
      <c r="AF162" s="645"/>
      <c r="AG162" s="645"/>
      <c r="AH162" s="645"/>
      <c r="AI162" s="645"/>
    </row>
    <row r="163" spans="1:35" ht="15.75" customHeight="1">
      <c r="A163" s="1887"/>
      <c r="B163" s="1888"/>
      <c r="C163" s="1886"/>
      <c r="D163" s="1859"/>
      <c r="E163" s="1859"/>
      <c r="F163" s="660" t="s">
        <v>3600</v>
      </c>
      <c r="G163" s="424" t="s">
        <v>2027</v>
      </c>
      <c r="H163" s="647">
        <v>147</v>
      </c>
      <c r="I163" s="223">
        <v>5</v>
      </c>
      <c r="J163" s="649" t="s">
        <v>2023</v>
      </c>
      <c r="K163" s="688"/>
      <c r="L163" s="647"/>
      <c r="M163" s="647"/>
      <c r="N163" s="647"/>
      <c r="O163" s="645"/>
      <c r="P163" s="645"/>
      <c r="Q163" s="645"/>
      <c r="R163" s="645"/>
      <c r="S163" s="645"/>
      <c r="T163" s="645"/>
      <c r="U163" s="645"/>
      <c r="V163" s="645"/>
      <c r="W163" s="645"/>
      <c r="X163" s="645"/>
      <c r="Y163" s="645"/>
      <c r="Z163" s="645"/>
      <c r="AA163" s="645"/>
      <c r="AB163" s="645"/>
      <c r="AC163" s="645"/>
      <c r="AD163" s="645"/>
      <c r="AE163" s="645"/>
      <c r="AF163" s="645"/>
      <c r="AG163" s="645"/>
      <c r="AH163" s="645"/>
      <c r="AI163" s="645"/>
    </row>
    <row r="164" spans="1:35" ht="15.75" customHeight="1">
      <c r="A164" s="1887"/>
      <c r="B164" s="1888"/>
      <c r="C164" s="1853" t="s">
        <v>307</v>
      </c>
      <c r="D164" s="1859"/>
      <c r="E164" s="1859"/>
      <c r="F164" s="660" t="s">
        <v>3600</v>
      </c>
      <c r="G164" s="424" t="s">
        <v>2019</v>
      </c>
      <c r="H164" s="647">
        <v>148</v>
      </c>
      <c r="I164" s="223">
        <v>5</v>
      </c>
      <c r="J164" s="649" t="s">
        <v>1904</v>
      </c>
      <c r="K164" s="670"/>
      <c r="L164" s="653"/>
      <c r="M164" s="653"/>
      <c r="N164" s="653"/>
      <c r="O164" s="645"/>
      <c r="P164" s="645"/>
      <c r="Q164" s="645"/>
      <c r="R164" s="645"/>
      <c r="S164" s="645"/>
      <c r="T164" s="645"/>
      <c r="U164" s="645"/>
      <c r="V164" s="645"/>
      <c r="W164" s="645"/>
      <c r="X164" s="645"/>
      <c r="Y164" s="645"/>
      <c r="Z164" s="645"/>
      <c r="AA164" s="645"/>
      <c r="AB164" s="645"/>
      <c r="AC164" s="645"/>
      <c r="AD164" s="645"/>
      <c r="AE164" s="645"/>
      <c r="AF164" s="645"/>
      <c r="AG164" s="645"/>
      <c r="AH164" s="645"/>
      <c r="AI164" s="645"/>
    </row>
    <row r="165" spans="1:35" ht="15.75" customHeight="1">
      <c r="A165" s="1887"/>
      <c r="B165" s="1888"/>
      <c r="C165" s="1853"/>
      <c r="D165" s="1859"/>
      <c r="E165" s="1859"/>
      <c r="F165" s="660" t="s">
        <v>3601</v>
      </c>
      <c r="G165" s="424" t="s">
        <v>2012</v>
      </c>
      <c r="H165" s="647">
        <v>149</v>
      </c>
      <c r="I165" s="223">
        <v>5</v>
      </c>
      <c r="J165" s="649" t="s">
        <v>1905</v>
      </c>
      <c r="K165" s="670"/>
      <c r="L165" s="653"/>
      <c r="M165" s="653"/>
      <c r="N165" s="653"/>
      <c r="O165" s="645"/>
      <c r="P165" s="645"/>
      <c r="Q165" s="645"/>
      <c r="R165" s="645"/>
      <c r="S165" s="645"/>
      <c r="T165" s="645"/>
      <c r="U165" s="645"/>
      <c r="V165" s="645"/>
      <c r="W165" s="645"/>
      <c r="X165" s="645"/>
      <c r="Y165" s="645"/>
      <c r="Z165" s="645"/>
      <c r="AA165" s="645"/>
      <c r="AB165" s="645"/>
      <c r="AC165" s="645"/>
      <c r="AD165" s="645"/>
      <c r="AE165" s="645"/>
      <c r="AF165" s="645"/>
      <c r="AG165" s="645"/>
      <c r="AH165" s="645"/>
      <c r="AI165" s="645"/>
    </row>
    <row r="166" spans="1:35" ht="15.75" customHeight="1">
      <c r="A166" s="1887"/>
      <c r="B166" s="1888"/>
      <c r="C166" s="1853"/>
      <c r="D166" s="1859"/>
      <c r="E166" s="1859"/>
      <c r="F166" s="660" t="s">
        <v>3600</v>
      </c>
      <c r="G166" s="424"/>
      <c r="H166" s="647">
        <v>150</v>
      </c>
      <c r="I166" s="223">
        <v>4</v>
      </c>
      <c r="J166" s="649" t="s">
        <v>3584</v>
      </c>
      <c r="K166" s="670"/>
      <c r="L166" s="647"/>
      <c r="M166" s="647"/>
      <c r="N166" s="647"/>
      <c r="O166" s="645"/>
      <c r="P166" s="645"/>
      <c r="Q166" s="645"/>
      <c r="R166" s="645"/>
      <c r="S166" s="645"/>
      <c r="T166" s="645"/>
      <c r="U166" s="645"/>
      <c r="V166" s="645"/>
      <c r="W166" s="645"/>
      <c r="X166" s="645"/>
      <c r="Y166" s="645"/>
      <c r="Z166" s="645"/>
      <c r="AA166" s="645"/>
      <c r="AB166" s="645"/>
      <c r="AC166" s="645"/>
      <c r="AD166" s="645"/>
      <c r="AE166" s="645"/>
      <c r="AF166" s="645"/>
      <c r="AG166" s="645"/>
      <c r="AH166" s="645"/>
      <c r="AI166" s="645"/>
    </row>
    <row r="167" spans="1:35" ht="15.75" customHeight="1">
      <c r="A167" s="1887"/>
      <c r="B167" s="1888"/>
      <c r="C167" s="1485"/>
      <c r="D167" s="1859"/>
      <c r="E167" s="1859"/>
      <c r="F167" s="660" t="s">
        <v>3600</v>
      </c>
      <c r="G167" s="424" t="s">
        <v>2019</v>
      </c>
      <c r="H167" s="647">
        <v>151</v>
      </c>
      <c r="I167" s="223">
        <v>5</v>
      </c>
      <c r="J167" s="649" t="s">
        <v>2022</v>
      </c>
      <c r="K167" s="689"/>
      <c r="L167" s="653"/>
      <c r="M167" s="653"/>
      <c r="N167" s="653"/>
      <c r="O167" s="645"/>
      <c r="P167" s="645"/>
      <c r="Q167" s="645"/>
      <c r="R167" s="645"/>
      <c r="S167" s="645"/>
      <c r="T167" s="645"/>
      <c r="U167" s="645"/>
      <c r="V167" s="645"/>
      <c r="W167" s="645"/>
      <c r="X167" s="645"/>
      <c r="Y167" s="645"/>
      <c r="Z167" s="645"/>
      <c r="AA167" s="645"/>
      <c r="AB167" s="645"/>
      <c r="AC167" s="645"/>
      <c r="AD167" s="645"/>
      <c r="AE167" s="645"/>
      <c r="AF167" s="645"/>
      <c r="AG167" s="645"/>
      <c r="AH167" s="645"/>
      <c r="AI167" s="645"/>
    </row>
    <row r="168" spans="1:35" ht="15.75" customHeight="1">
      <c r="A168" s="1896" t="s">
        <v>1503</v>
      </c>
      <c r="B168" s="1852" t="s">
        <v>1502</v>
      </c>
      <c r="C168" s="1850" t="s">
        <v>1907</v>
      </c>
      <c r="D168" s="1850" t="s">
        <v>1505</v>
      </c>
      <c r="E168" s="1897" t="s">
        <v>1908</v>
      </c>
      <c r="F168" s="1898" t="s">
        <v>2688</v>
      </c>
      <c r="G168" s="1892" t="s">
        <v>2027</v>
      </c>
      <c r="H168" s="1878">
        <v>152</v>
      </c>
      <c r="I168" s="1893">
        <v>2</v>
      </c>
      <c r="J168" s="649" t="s">
        <v>3646</v>
      </c>
      <c r="K168" s="1894"/>
      <c r="L168" s="1895"/>
      <c r="M168" s="1895"/>
      <c r="N168" s="1895"/>
      <c r="O168" s="1900"/>
      <c r="P168" s="1900"/>
      <c r="Q168" s="1900"/>
      <c r="R168" s="1900"/>
      <c r="S168" s="1900"/>
      <c r="T168" s="1900"/>
      <c r="U168" s="1900"/>
      <c r="V168" s="1900"/>
      <c r="W168" s="1900"/>
      <c r="X168" s="1900"/>
      <c r="Y168" s="1900"/>
      <c r="Z168" s="1900"/>
      <c r="AA168" s="1900"/>
      <c r="AB168" s="1900"/>
      <c r="AC168" s="1900"/>
      <c r="AD168" s="1900"/>
      <c r="AE168" s="1900"/>
      <c r="AF168" s="1900"/>
      <c r="AG168" s="1900"/>
      <c r="AH168" s="1900"/>
      <c r="AI168" s="1900"/>
    </row>
    <row r="169" spans="1:35" ht="15.75" customHeight="1">
      <c r="A169" s="1896"/>
      <c r="B169" s="1852"/>
      <c r="C169" s="1850"/>
      <c r="D169" s="1850"/>
      <c r="E169" s="1897"/>
      <c r="F169" s="1898"/>
      <c r="G169" s="1892"/>
      <c r="H169" s="1878"/>
      <c r="I169" s="1893"/>
      <c r="J169" s="649" t="s">
        <v>3648</v>
      </c>
      <c r="K169" s="1894"/>
      <c r="L169" s="1895"/>
      <c r="M169" s="1895"/>
      <c r="N169" s="1895"/>
      <c r="O169" s="1900"/>
      <c r="P169" s="1900"/>
      <c r="Q169" s="1900"/>
      <c r="R169" s="1900"/>
      <c r="S169" s="1900"/>
      <c r="T169" s="1900"/>
      <c r="U169" s="1900"/>
      <c r="V169" s="1900"/>
      <c r="W169" s="1900"/>
      <c r="X169" s="1900"/>
      <c r="Y169" s="1900"/>
      <c r="Z169" s="1900"/>
      <c r="AA169" s="1900"/>
      <c r="AB169" s="1900"/>
      <c r="AC169" s="1900"/>
      <c r="AD169" s="1900"/>
      <c r="AE169" s="1900"/>
      <c r="AF169" s="1900"/>
      <c r="AG169" s="1900"/>
      <c r="AH169" s="1900"/>
      <c r="AI169" s="1900"/>
    </row>
    <row r="170" spans="1:35" ht="15.75" customHeight="1">
      <c r="A170" s="1896"/>
      <c r="B170" s="1852"/>
      <c r="C170" s="1850"/>
      <c r="D170" s="1850"/>
      <c r="E170" s="1897"/>
      <c r="F170" s="660" t="s">
        <v>2688</v>
      </c>
      <c r="G170" s="424" t="s">
        <v>2027</v>
      </c>
      <c r="H170" s="647">
        <v>153</v>
      </c>
      <c r="I170" s="223"/>
      <c r="J170" s="690" t="s">
        <v>1910</v>
      </c>
      <c r="K170" s="650"/>
      <c r="L170" s="653"/>
      <c r="M170" s="653"/>
      <c r="N170" s="653"/>
      <c r="O170" s="645"/>
      <c r="P170" s="645"/>
      <c r="Q170" s="645"/>
      <c r="R170" s="645"/>
      <c r="S170" s="645"/>
      <c r="T170" s="645"/>
      <c r="U170" s="645"/>
      <c r="V170" s="645"/>
      <c r="W170" s="645"/>
      <c r="X170" s="645"/>
      <c r="Y170" s="645"/>
      <c r="Z170" s="645"/>
      <c r="AA170" s="645"/>
      <c r="AB170" s="645"/>
      <c r="AC170" s="645"/>
      <c r="AD170" s="645"/>
      <c r="AE170" s="645"/>
      <c r="AF170" s="645"/>
      <c r="AG170" s="645"/>
      <c r="AH170" s="645"/>
      <c r="AI170" s="645"/>
    </row>
    <row r="171" spans="1:35" ht="15.75" customHeight="1">
      <c r="A171" s="1896"/>
      <c r="B171" s="1852"/>
      <c r="C171" s="1850"/>
      <c r="D171" s="1850"/>
      <c r="E171" s="1897"/>
      <c r="F171" s="660" t="s">
        <v>2688</v>
      </c>
      <c r="G171" s="424" t="s">
        <v>2027</v>
      </c>
      <c r="H171" s="647">
        <v>154</v>
      </c>
      <c r="I171" s="223"/>
      <c r="J171" s="690" t="s">
        <v>1911</v>
      </c>
      <c r="K171" s="650"/>
      <c r="L171" s="653"/>
      <c r="M171" s="653"/>
      <c r="N171" s="653"/>
      <c r="O171" s="645"/>
      <c r="P171" s="645"/>
      <c r="Q171" s="645"/>
      <c r="R171" s="645"/>
      <c r="S171" s="645"/>
      <c r="T171" s="645"/>
      <c r="U171" s="645"/>
      <c r="V171" s="645"/>
      <c r="W171" s="645"/>
      <c r="X171" s="645"/>
      <c r="Y171" s="645"/>
      <c r="Z171" s="645"/>
      <c r="AA171" s="645"/>
      <c r="AB171" s="645"/>
      <c r="AC171" s="645"/>
      <c r="AD171" s="645"/>
      <c r="AE171" s="645"/>
      <c r="AF171" s="645"/>
      <c r="AG171" s="645"/>
      <c r="AH171" s="645"/>
      <c r="AI171" s="645"/>
    </row>
    <row r="172" spans="1:35" ht="15.75" customHeight="1">
      <c r="A172" s="1896"/>
      <c r="B172" s="1852"/>
      <c r="C172" s="1850"/>
      <c r="D172" s="1850"/>
      <c r="E172" s="1897"/>
      <c r="F172" s="660" t="s">
        <v>2688</v>
      </c>
      <c r="G172" s="424" t="s">
        <v>2027</v>
      </c>
      <c r="H172" s="647">
        <v>155</v>
      </c>
      <c r="I172" s="223"/>
      <c r="J172" s="690" t="s">
        <v>1912</v>
      </c>
      <c r="K172" s="650"/>
      <c r="L172" s="653"/>
      <c r="M172" s="653"/>
      <c r="N172" s="653"/>
      <c r="O172" s="645"/>
      <c r="P172" s="645"/>
      <c r="Q172" s="645"/>
      <c r="R172" s="645"/>
      <c r="S172" s="645"/>
      <c r="T172" s="645"/>
      <c r="U172" s="645"/>
      <c r="V172" s="645"/>
      <c r="W172" s="645"/>
      <c r="X172" s="645"/>
      <c r="Y172" s="645"/>
      <c r="Z172" s="645"/>
      <c r="AA172" s="645"/>
      <c r="AB172" s="645"/>
      <c r="AC172" s="645"/>
      <c r="AD172" s="645"/>
      <c r="AE172" s="645"/>
      <c r="AF172" s="645"/>
      <c r="AG172" s="645"/>
      <c r="AH172" s="645"/>
      <c r="AI172" s="645"/>
    </row>
    <row r="173" spans="1:35" ht="15.75" customHeight="1">
      <c r="A173" s="1896"/>
      <c r="B173" s="1852"/>
      <c r="C173" s="1850"/>
      <c r="D173" s="1850"/>
      <c r="E173" s="1897"/>
      <c r="F173" s="660" t="s">
        <v>2688</v>
      </c>
      <c r="G173" s="424" t="s">
        <v>2027</v>
      </c>
      <c r="H173" s="647">
        <v>156</v>
      </c>
      <c r="I173" s="223"/>
      <c r="J173" s="690" t="s">
        <v>1913</v>
      </c>
      <c r="K173" s="650"/>
      <c r="L173" s="653"/>
      <c r="M173" s="653"/>
      <c r="N173" s="653"/>
      <c r="O173" s="645"/>
      <c r="P173" s="645"/>
      <c r="Q173" s="645"/>
      <c r="R173" s="645"/>
      <c r="S173" s="645"/>
      <c r="T173" s="645"/>
      <c r="U173" s="645"/>
      <c r="V173" s="645"/>
      <c r="W173" s="645"/>
      <c r="X173" s="645"/>
      <c r="Y173" s="645"/>
      <c r="Z173" s="645"/>
      <c r="AA173" s="645"/>
      <c r="AB173" s="645"/>
      <c r="AC173" s="645"/>
      <c r="AD173" s="645"/>
      <c r="AE173" s="645"/>
      <c r="AF173" s="645"/>
      <c r="AG173" s="645"/>
      <c r="AH173" s="645"/>
      <c r="AI173" s="645"/>
    </row>
    <row r="174" spans="1:35" ht="15.75" customHeight="1">
      <c r="A174" s="1896"/>
      <c r="B174" s="1852"/>
      <c r="C174" s="1850"/>
      <c r="D174" s="1850"/>
      <c r="E174" s="1897"/>
      <c r="F174" s="169" t="s">
        <v>3602</v>
      </c>
      <c r="G174" s="424" t="s">
        <v>2021</v>
      </c>
      <c r="H174" s="646">
        <v>157</v>
      </c>
      <c r="I174" s="223">
        <v>1</v>
      </c>
      <c r="J174" s="649" t="s">
        <v>3578</v>
      </c>
      <c r="K174" s="650"/>
      <c r="L174" s="653"/>
      <c r="M174" s="653"/>
      <c r="N174" s="653"/>
      <c r="O174" s="645"/>
      <c r="P174" s="645"/>
      <c r="Q174" s="645"/>
      <c r="R174" s="645"/>
      <c r="S174" s="645"/>
      <c r="T174" s="645"/>
      <c r="U174" s="645"/>
      <c r="V174" s="645"/>
      <c r="W174" s="645"/>
      <c r="X174" s="645"/>
      <c r="Y174" s="645"/>
      <c r="Z174" s="645"/>
      <c r="AA174" s="645"/>
      <c r="AB174" s="645"/>
      <c r="AC174" s="645"/>
      <c r="AD174" s="645"/>
      <c r="AE174" s="645"/>
      <c r="AF174" s="645"/>
      <c r="AG174" s="645"/>
      <c r="AH174" s="645"/>
      <c r="AI174" s="645"/>
    </row>
    <row r="175" spans="1:35" ht="15.75" customHeight="1">
      <c r="A175" s="1896"/>
      <c r="B175" s="1852"/>
      <c r="C175" s="1850"/>
      <c r="D175" s="1850"/>
      <c r="E175" s="1897"/>
      <c r="F175" s="169" t="s">
        <v>3602</v>
      </c>
      <c r="G175" s="424" t="s">
        <v>2021</v>
      </c>
      <c r="H175" s="646">
        <v>158</v>
      </c>
      <c r="I175" s="223">
        <v>5</v>
      </c>
      <c r="J175" s="649" t="s">
        <v>1915</v>
      </c>
      <c r="K175" s="650"/>
      <c r="L175" s="653"/>
      <c r="M175" s="653"/>
      <c r="N175" s="653"/>
      <c r="O175" s="645"/>
      <c r="P175" s="645"/>
      <c r="Q175" s="645"/>
      <c r="R175" s="645"/>
      <c r="S175" s="645"/>
      <c r="T175" s="645"/>
      <c r="U175" s="645"/>
      <c r="V175" s="645"/>
      <c r="W175" s="645"/>
      <c r="X175" s="645"/>
      <c r="Y175" s="645"/>
      <c r="Z175" s="645"/>
      <c r="AA175" s="645"/>
      <c r="AB175" s="645"/>
      <c r="AC175" s="645"/>
      <c r="AD175" s="645"/>
      <c r="AE175" s="645"/>
      <c r="AF175" s="645"/>
      <c r="AG175" s="645"/>
      <c r="AH175" s="645"/>
      <c r="AI175" s="645"/>
    </row>
    <row r="176" spans="1:35" ht="15.75" customHeight="1">
      <c r="A176" s="1896"/>
      <c r="B176" s="1852"/>
      <c r="C176" s="1850"/>
      <c r="D176" s="1850"/>
      <c r="E176" s="1897"/>
      <c r="F176" s="169" t="s">
        <v>3602</v>
      </c>
      <c r="G176" s="424" t="s">
        <v>2021</v>
      </c>
      <c r="H176" s="646">
        <v>159</v>
      </c>
      <c r="I176" s="571">
        <v>5</v>
      </c>
      <c r="J176" s="662" t="s">
        <v>3270</v>
      </c>
      <c r="K176" s="650"/>
      <c r="L176" s="653"/>
      <c r="M176" s="653"/>
      <c r="N176" s="653"/>
      <c r="O176" s="645"/>
      <c r="P176" s="645"/>
      <c r="Q176" s="645"/>
      <c r="R176" s="645"/>
      <c r="S176" s="645"/>
      <c r="T176" s="645"/>
      <c r="U176" s="645"/>
      <c r="V176" s="645"/>
      <c r="W176" s="645"/>
      <c r="X176" s="645"/>
      <c r="Y176" s="645"/>
      <c r="Z176" s="645"/>
      <c r="AA176" s="645"/>
      <c r="AB176" s="645"/>
      <c r="AC176" s="645"/>
      <c r="AD176" s="645"/>
      <c r="AE176" s="645"/>
      <c r="AF176" s="645"/>
      <c r="AG176" s="645"/>
      <c r="AH176" s="645"/>
      <c r="AI176" s="645"/>
    </row>
    <row r="177" spans="1:35" ht="71.25" customHeight="1">
      <c r="A177" s="1896"/>
      <c r="B177" s="1852"/>
      <c r="C177" s="1486" t="s">
        <v>1917</v>
      </c>
      <c r="D177" s="1850"/>
      <c r="E177" s="1849" t="s">
        <v>1918</v>
      </c>
      <c r="F177" s="660"/>
      <c r="G177" s="424" t="s">
        <v>2019</v>
      </c>
      <c r="H177" s="646">
        <v>160</v>
      </c>
      <c r="I177" s="223"/>
      <c r="J177" s="691" t="s">
        <v>2025</v>
      </c>
      <c r="K177" s="692"/>
      <c r="L177" s="647"/>
      <c r="M177" s="647"/>
      <c r="N177" s="647"/>
      <c r="O177" s="645"/>
      <c r="P177" s="645"/>
      <c r="Q177" s="645"/>
      <c r="R177" s="645"/>
      <c r="S177" s="645"/>
      <c r="T177" s="645"/>
      <c r="U177" s="645"/>
      <c r="V177" s="645"/>
      <c r="W177" s="645"/>
      <c r="X177" s="645"/>
      <c r="Y177" s="645"/>
      <c r="Z177" s="645"/>
      <c r="AA177" s="645"/>
      <c r="AB177" s="645"/>
      <c r="AC177" s="645"/>
      <c r="AD177" s="645"/>
      <c r="AE177" s="645"/>
      <c r="AF177" s="645"/>
      <c r="AG177" s="645"/>
      <c r="AH177" s="645"/>
      <c r="AI177" s="645"/>
    </row>
    <row r="178" spans="1:35" ht="57.75" customHeight="1">
      <c r="A178" s="1896"/>
      <c r="B178" s="1852"/>
      <c r="C178" s="1481" t="s">
        <v>1919</v>
      </c>
      <c r="D178" s="1850"/>
      <c r="E178" s="1849"/>
      <c r="F178" s="660"/>
      <c r="G178" s="424" t="s">
        <v>2027</v>
      </c>
      <c r="H178" s="647">
        <v>161</v>
      </c>
      <c r="I178" s="223"/>
      <c r="J178" s="691" t="s">
        <v>2026</v>
      </c>
      <c r="K178" s="676"/>
      <c r="L178" s="647"/>
      <c r="M178" s="647"/>
      <c r="N178" s="647"/>
      <c r="O178" s="645"/>
      <c r="P178" s="645"/>
      <c r="Q178" s="645"/>
      <c r="R178" s="645"/>
      <c r="S178" s="645"/>
      <c r="T178" s="645"/>
      <c r="U178" s="645"/>
      <c r="V178" s="645"/>
      <c r="W178" s="645"/>
      <c r="X178" s="645"/>
      <c r="Y178" s="645"/>
      <c r="Z178" s="645"/>
      <c r="AA178" s="645"/>
      <c r="AB178" s="645"/>
      <c r="AC178" s="645"/>
      <c r="AD178" s="645"/>
      <c r="AE178" s="645"/>
      <c r="AF178" s="645"/>
      <c r="AG178" s="645"/>
      <c r="AH178" s="645"/>
      <c r="AI178" s="645"/>
    </row>
    <row r="179" spans="1:35" ht="15.75" customHeight="1">
      <c r="A179" s="1896"/>
      <c r="B179" s="1852"/>
      <c r="C179" s="1899" t="s">
        <v>2024</v>
      </c>
      <c r="D179" s="1850"/>
      <c r="E179" s="1849"/>
      <c r="F179" s="660" t="s">
        <v>3603</v>
      </c>
      <c r="G179" s="424" t="s">
        <v>2020</v>
      </c>
      <c r="H179" s="647">
        <v>162</v>
      </c>
      <c r="I179" s="223">
        <v>1</v>
      </c>
      <c r="J179" s="649" t="s">
        <v>1920</v>
      </c>
      <c r="K179" s="650"/>
      <c r="L179" s="653"/>
      <c r="M179" s="653"/>
      <c r="N179" s="653"/>
      <c r="O179" s="645"/>
      <c r="P179" s="645"/>
      <c r="Q179" s="645"/>
      <c r="R179" s="645"/>
      <c r="S179" s="645"/>
      <c r="T179" s="645"/>
      <c r="U179" s="645"/>
      <c r="V179" s="645"/>
      <c r="W179" s="645"/>
      <c r="X179" s="645"/>
      <c r="Y179" s="645"/>
      <c r="Z179" s="645"/>
      <c r="AA179" s="645"/>
      <c r="AB179" s="645"/>
      <c r="AC179" s="645"/>
      <c r="AD179" s="645"/>
      <c r="AE179" s="645"/>
      <c r="AF179" s="645"/>
      <c r="AG179" s="645"/>
      <c r="AH179" s="645"/>
      <c r="AI179" s="645"/>
    </row>
    <row r="180" spans="1:35" ht="15.75" customHeight="1">
      <c r="A180" s="1896"/>
      <c r="B180" s="1852"/>
      <c r="C180" s="1899"/>
      <c r="D180" s="1850"/>
      <c r="E180" s="1849"/>
      <c r="F180" s="660" t="s">
        <v>3603</v>
      </c>
      <c r="G180" s="424" t="s">
        <v>2020</v>
      </c>
      <c r="H180" s="646">
        <v>163</v>
      </c>
      <c r="I180" s="223">
        <v>1</v>
      </c>
      <c r="J180" s="649" t="s">
        <v>1921</v>
      </c>
      <c r="K180" s="650"/>
      <c r="L180" s="653"/>
      <c r="M180" s="653"/>
      <c r="N180" s="653"/>
      <c r="O180" s="645"/>
      <c r="P180" s="645"/>
      <c r="Q180" s="645"/>
      <c r="R180" s="645"/>
      <c r="S180" s="645"/>
      <c r="T180" s="645"/>
      <c r="U180" s="645"/>
      <c r="V180" s="645"/>
      <c r="W180" s="645"/>
      <c r="X180" s="645"/>
      <c r="Y180" s="645"/>
      <c r="Z180" s="645"/>
      <c r="AA180" s="645"/>
      <c r="AB180" s="645"/>
      <c r="AC180" s="645"/>
      <c r="AD180" s="645"/>
      <c r="AE180" s="645"/>
      <c r="AF180" s="645"/>
      <c r="AG180" s="645"/>
      <c r="AH180" s="645"/>
      <c r="AI180" s="645"/>
    </row>
    <row r="181" spans="1:35" ht="15.75" customHeight="1">
      <c r="A181" s="1896"/>
      <c r="B181" s="1852"/>
      <c r="C181" s="1899"/>
      <c r="D181" s="1850"/>
      <c r="E181" s="1849"/>
      <c r="F181" s="660" t="s">
        <v>3605</v>
      </c>
      <c r="G181" s="424" t="s">
        <v>2020</v>
      </c>
      <c r="H181" s="646">
        <v>164</v>
      </c>
      <c r="I181" s="223">
        <v>1</v>
      </c>
      <c r="J181" s="649" t="s">
        <v>1923</v>
      </c>
      <c r="K181" s="650"/>
      <c r="L181" s="653"/>
      <c r="M181" s="653"/>
      <c r="N181" s="653"/>
      <c r="O181" s="645"/>
      <c r="P181" s="645"/>
      <c r="Q181" s="645"/>
      <c r="R181" s="645"/>
      <c r="S181" s="645"/>
      <c r="T181" s="645"/>
      <c r="U181" s="645"/>
      <c r="V181" s="645"/>
      <c r="W181" s="645"/>
      <c r="X181" s="645"/>
      <c r="Y181" s="645"/>
      <c r="Z181" s="645"/>
      <c r="AA181" s="645"/>
      <c r="AB181" s="645"/>
      <c r="AC181" s="645"/>
      <c r="AD181" s="645"/>
      <c r="AE181" s="645"/>
      <c r="AF181" s="645"/>
      <c r="AG181" s="645"/>
      <c r="AH181" s="645"/>
      <c r="AI181" s="645"/>
    </row>
    <row r="182" spans="1:35" ht="15.75" customHeight="1">
      <c r="A182" s="1896"/>
      <c r="B182" s="1852"/>
      <c r="C182" s="1899"/>
      <c r="D182" s="1850"/>
      <c r="E182" s="1849"/>
      <c r="F182" s="660" t="s">
        <v>3603</v>
      </c>
      <c r="G182" s="424" t="s">
        <v>2020</v>
      </c>
      <c r="H182" s="646">
        <v>165</v>
      </c>
      <c r="I182" s="223">
        <v>1</v>
      </c>
      <c r="J182" s="649" t="s">
        <v>1924</v>
      </c>
      <c r="K182" s="650"/>
      <c r="L182" s="653"/>
      <c r="M182" s="653"/>
      <c r="N182" s="653"/>
      <c r="O182" s="645"/>
      <c r="P182" s="645"/>
      <c r="Q182" s="645"/>
      <c r="R182" s="645"/>
      <c r="S182" s="645"/>
      <c r="T182" s="645"/>
      <c r="U182" s="645"/>
      <c r="V182" s="645"/>
      <c r="W182" s="645"/>
      <c r="X182" s="645"/>
      <c r="Y182" s="645"/>
      <c r="Z182" s="645"/>
      <c r="AA182" s="645"/>
      <c r="AB182" s="645"/>
      <c r="AC182" s="645"/>
      <c r="AD182" s="645"/>
      <c r="AE182" s="645"/>
      <c r="AF182" s="645"/>
      <c r="AG182" s="645"/>
      <c r="AH182" s="645"/>
      <c r="AI182" s="645"/>
    </row>
    <row r="183" spans="1:35" ht="15.75" customHeight="1">
      <c r="A183" s="1896"/>
      <c r="B183" s="1852"/>
      <c r="C183" s="1899"/>
      <c r="D183" s="1850"/>
      <c r="E183" s="1849"/>
      <c r="F183" s="660" t="s">
        <v>3604</v>
      </c>
      <c r="G183" s="424" t="s">
        <v>2020</v>
      </c>
      <c r="H183" s="646">
        <v>166</v>
      </c>
      <c r="I183" s="223">
        <v>1</v>
      </c>
      <c r="J183" s="649" t="s">
        <v>1925</v>
      </c>
      <c r="K183" s="650"/>
      <c r="L183" s="653"/>
      <c r="M183" s="653"/>
      <c r="N183" s="653"/>
      <c r="O183" s="645"/>
      <c r="P183" s="645"/>
      <c r="Q183" s="645"/>
      <c r="R183" s="645"/>
      <c r="S183" s="645"/>
      <c r="T183" s="645"/>
      <c r="U183" s="645"/>
      <c r="V183" s="645"/>
      <c r="W183" s="645"/>
      <c r="X183" s="645"/>
      <c r="Y183" s="645"/>
      <c r="Z183" s="645"/>
      <c r="AA183" s="645"/>
      <c r="AB183" s="645"/>
      <c r="AC183" s="645"/>
      <c r="AD183" s="645"/>
      <c r="AE183" s="645"/>
      <c r="AF183" s="645"/>
      <c r="AG183" s="645"/>
      <c r="AH183" s="645"/>
      <c r="AI183" s="645"/>
    </row>
    <row r="184" spans="1:35" ht="15.75" customHeight="1">
      <c r="A184" s="1896"/>
      <c r="B184" s="1852"/>
      <c r="C184" s="1899"/>
      <c r="D184" s="1850"/>
      <c r="E184" s="1849"/>
      <c r="F184" s="660" t="s">
        <v>3606</v>
      </c>
      <c r="G184" s="424" t="s">
        <v>2020</v>
      </c>
      <c r="H184" s="646">
        <v>167</v>
      </c>
      <c r="I184" s="223">
        <v>1</v>
      </c>
      <c r="J184" s="649" t="s">
        <v>1922</v>
      </c>
      <c r="K184" s="650"/>
      <c r="L184" s="653"/>
      <c r="M184" s="653"/>
      <c r="N184" s="653"/>
      <c r="O184" s="645"/>
      <c r="P184" s="645"/>
      <c r="Q184" s="645"/>
      <c r="R184" s="645"/>
      <c r="S184" s="645"/>
      <c r="T184" s="645"/>
      <c r="U184" s="645"/>
      <c r="V184" s="645"/>
      <c r="W184" s="645"/>
      <c r="X184" s="645"/>
      <c r="Y184" s="645"/>
      <c r="Z184" s="645"/>
      <c r="AA184" s="645"/>
      <c r="AB184" s="645"/>
      <c r="AC184" s="645"/>
      <c r="AD184" s="645"/>
      <c r="AE184" s="645"/>
      <c r="AF184" s="645"/>
      <c r="AG184" s="645"/>
      <c r="AH184" s="645"/>
      <c r="AI184" s="645"/>
    </row>
    <row r="185" spans="1:35" s="661" customFormat="1" ht="15.75" hidden="1" customHeight="1">
      <c r="A185" s="1896"/>
      <c r="B185" s="1852"/>
      <c r="C185" s="1899"/>
      <c r="D185" s="1850"/>
      <c r="E185" s="1849"/>
      <c r="F185" s="660"/>
      <c r="G185" s="169"/>
      <c r="H185" s="450"/>
      <c r="I185" s="223"/>
      <c r="J185" s="659"/>
      <c r="K185" s="223"/>
      <c r="L185" s="658"/>
      <c r="M185" s="658"/>
      <c r="N185" s="658"/>
      <c r="O185" s="660"/>
      <c r="P185" s="660"/>
      <c r="Q185" s="660"/>
      <c r="R185" s="660"/>
      <c r="S185" s="660"/>
      <c r="T185" s="660"/>
      <c r="U185" s="660"/>
      <c r="V185" s="660"/>
      <c r="W185" s="660"/>
      <c r="X185" s="660"/>
      <c r="Y185" s="660"/>
      <c r="Z185" s="660"/>
      <c r="AA185" s="660"/>
      <c r="AB185" s="660"/>
      <c r="AC185" s="660"/>
      <c r="AD185" s="660"/>
      <c r="AE185" s="660"/>
      <c r="AF185" s="660"/>
      <c r="AG185" s="660"/>
      <c r="AH185" s="660"/>
      <c r="AI185" s="660"/>
    </row>
    <row r="186" spans="1:35" ht="15.75" customHeight="1">
      <c r="A186" s="1896"/>
      <c r="B186" s="1852"/>
      <c r="C186" s="1899"/>
      <c r="D186" s="1850"/>
      <c r="E186" s="1849"/>
      <c r="F186" s="660" t="s">
        <v>3606</v>
      </c>
      <c r="G186" s="424"/>
      <c r="H186" s="646">
        <v>168</v>
      </c>
      <c r="I186" s="223">
        <v>2</v>
      </c>
      <c r="J186" s="649" t="s">
        <v>1929</v>
      </c>
      <c r="K186" s="650"/>
      <c r="L186" s="653"/>
      <c r="M186" s="653"/>
      <c r="N186" s="653"/>
      <c r="O186" s="645"/>
      <c r="P186" s="645"/>
      <c r="Q186" s="645"/>
      <c r="R186" s="645"/>
      <c r="S186" s="645"/>
      <c r="T186" s="645"/>
      <c r="U186" s="645"/>
      <c r="V186" s="645"/>
      <c r="W186" s="645"/>
      <c r="X186" s="645"/>
      <c r="Y186" s="645"/>
      <c r="Z186" s="645"/>
      <c r="AA186" s="645"/>
      <c r="AB186" s="645"/>
      <c r="AC186" s="645"/>
      <c r="AD186" s="645"/>
      <c r="AE186" s="645"/>
      <c r="AF186" s="645"/>
      <c r="AG186" s="645"/>
      <c r="AH186" s="645"/>
      <c r="AI186" s="645"/>
    </row>
    <row r="187" spans="1:35" ht="15.75" customHeight="1">
      <c r="A187" s="1896"/>
      <c r="B187" s="1852"/>
      <c r="C187" s="1899"/>
      <c r="D187" s="1850"/>
      <c r="E187" s="1849"/>
      <c r="F187" s="660" t="s">
        <v>3603</v>
      </c>
      <c r="G187" s="424" t="s">
        <v>2020</v>
      </c>
      <c r="H187" s="646">
        <v>169</v>
      </c>
      <c r="I187" s="223">
        <v>2</v>
      </c>
      <c r="J187" s="649" t="s">
        <v>1926</v>
      </c>
      <c r="K187" s="650"/>
      <c r="L187" s="653"/>
      <c r="M187" s="653"/>
      <c r="N187" s="653"/>
      <c r="O187" s="645"/>
      <c r="P187" s="645"/>
      <c r="Q187" s="645"/>
      <c r="R187" s="645"/>
      <c r="S187" s="645"/>
      <c r="T187" s="645"/>
      <c r="U187" s="645"/>
      <c r="V187" s="645"/>
      <c r="W187" s="645"/>
      <c r="X187" s="645"/>
      <c r="Y187" s="645"/>
      <c r="Z187" s="645"/>
      <c r="AA187" s="645"/>
      <c r="AB187" s="645"/>
      <c r="AC187" s="645"/>
      <c r="AD187" s="645"/>
      <c r="AE187" s="645"/>
      <c r="AF187" s="645"/>
      <c r="AG187" s="645"/>
      <c r="AH187" s="645"/>
      <c r="AI187" s="645"/>
    </row>
    <row r="188" spans="1:35" ht="15.75" customHeight="1">
      <c r="A188" s="1896"/>
      <c r="B188" s="1852"/>
      <c r="C188" s="1899"/>
      <c r="D188" s="1850"/>
      <c r="E188" s="1849"/>
      <c r="F188" s="660" t="s">
        <v>3603</v>
      </c>
      <c r="G188" s="424" t="s">
        <v>2020</v>
      </c>
      <c r="H188" s="646">
        <v>170</v>
      </c>
      <c r="I188" s="223">
        <v>2</v>
      </c>
      <c r="J188" s="649" t="s">
        <v>1927</v>
      </c>
      <c r="K188" s="650"/>
      <c r="L188" s="653"/>
      <c r="M188" s="653"/>
      <c r="N188" s="653"/>
      <c r="O188" s="645"/>
      <c r="P188" s="645"/>
      <c r="Q188" s="645"/>
      <c r="R188" s="645"/>
      <c r="S188" s="645"/>
      <c r="T188" s="645"/>
      <c r="U188" s="645"/>
      <c r="V188" s="645"/>
      <c r="W188" s="645"/>
      <c r="X188" s="645"/>
      <c r="Y188" s="645"/>
      <c r="Z188" s="645"/>
      <c r="AA188" s="645"/>
      <c r="AB188" s="645"/>
      <c r="AC188" s="645"/>
      <c r="AD188" s="645"/>
      <c r="AE188" s="645"/>
      <c r="AF188" s="645"/>
      <c r="AG188" s="645"/>
      <c r="AH188" s="645"/>
      <c r="AI188" s="645"/>
    </row>
    <row r="189" spans="1:35" ht="15.75" customHeight="1">
      <c r="A189" s="1896"/>
      <c r="B189" s="1852"/>
      <c r="C189" s="1899"/>
      <c r="D189" s="1850"/>
      <c r="E189" s="1849"/>
      <c r="F189" s="660" t="s">
        <v>3603</v>
      </c>
      <c r="G189" s="424" t="s">
        <v>2020</v>
      </c>
      <c r="H189" s="646">
        <v>171</v>
      </c>
      <c r="I189" s="223">
        <v>2</v>
      </c>
      <c r="J189" s="649" t="s">
        <v>1928</v>
      </c>
      <c r="K189" s="650"/>
      <c r="L189" s="653"/>
      <c r="M189" s="653"/>
      <c r="N189" s="653"/>
      <c r="O189" s="645"/>
      <c r="P189" s="645"/>
      <c r="Q189" s="645"/>
      <c r="R189" s="645"/>
      <c r="S189" s="645"/>
      <c r="T189" s="645"/>
      <c r="U189" s="645"/>
      <c r="V189" s="645"/>
      <c r="W189" s="645"/>
      <c r="X189" s="645"/>
      <c r="Y189" s="645"/>
      <c r="Z189" s="645"/>
      <c r="AA189" s="645"/>
      <c r="AB189" s="645"/>
      <c r="AC189" s="645"/>
      <c r="AD189" s="645"/>
      <c r="AE189" s="645"/>
      <c r="AF189" s="645"/>
      <c r="AG189" s="645"/>
      <c r="AH189" s="645"/>
      <c r="AI189" s="645"/>
    </row>
    <row r="190" spans="1:35" ht="15.75" customHeight="1">
      <c r="A190" s="1896"/>
      <c r="B190" s="1852"/>
      <c r="C190" s="1899"/>
      <c r="D190" s="1850"/>
      <c r="E190" s="1849"/>
      <c r="F190" s="660" t="s">
        <v>3603</v>
      </c>
      <c r="G190" s="424" t="s">
        <v>2020</v>
      </c>
      <c r="H190" s="646">
        <v>172</v>
      </c>
      <c r="I190" s="223">
        <v>2</v>
      </c>
      <c r="J190" s="649" t="s">
        <v>1930</v>
      </c>
      <c r="K190" s="650"/>
      <c r="L190" s="653"/>
      <c r="M190" s="653"/>
      <c r="N190" s="653"/>
      <c r="O190" s="645"/>
      <c r="P190" s="645"/>
      <c r="Q190" s="645"/>
      <c r="R190" s="645"/>
      <c r="S190" s="645"/>
      <c r="T190" s="645"/>
      <c r="U190" s="645"/>
      <c r="V190" s="645"/>
      <c r="W190" s="645"/>
      <c r="X190" s="645"/>
      <c r="Y190" s="645"/>
      <c r="Z190" s="645"/>
      <c r="AA190" s="645"/>
      <c r="AB190" s="645"/>
      <c r="AC190" s="645"/>
      <c r="AD190" s="645"/>
      <c r="AE190" s="645"/>
      <c r="AF190" s="645"/>
      <c r="AG190" s="645"/>
      <c r="AH190" s="645"/>
      <c r="AI190" s="645"/>
    </row>
    <row r="191" spans="1:35" ht="15.75" customHeight="1">
      <c r="A191" s="1896"/>
      <c r="B191" s="1852"/>
      <c r="C191" s="1899"/>
      <c r="D191" s="1850"/>
      <c r="E191" s="1849"/>
      <c r="F191" s="169" t="s">
        <v>3603</v>
      </c>
      <c r="G191" s="424"/>
      <c r="H191" s="646">
        <v>173</v>
      </c>
      <c r="I191" s="223">
        <v>2</v>
      </c>
      <c r="J191" s="649" t="s">
        <v>1931</v>
      </c>
      <c r="K191" s="650"/>
      <c r="L191" s="653"/>
      <c r="M191" s="653"/>
      <c r="N191" s="653"/>
      <c r="O191" s="645"/>
      <c r="P191" s="645"/>
      <c r="Q191" s="645"/>
      <c r="R191" s="645"/>
      <c r="S191" s="645"/>
      <c r="T191" s="645"/>
      <c r="U191" s="645"/>
      <c r="V191" s="645"/>
      <c r="W191" s="645"/>
      <c r="X191" s="645"/>
      <c r="Y191" s="645"/>
      <c r="Z191" s="645"/>
      <c r="AA191" s="645"/>
      <c r="AB191" s="645"/>
      <c r="AC191" s="645"/>
      <c r="AD191" s="645"/>
      <c r="AE191" s="645"/>
      <c r="AF191" s="645"/>
      <c r="AG191" s="645"/>
      <c r="AH191" s="645"/>
      <c r="AI191" s="645"/>
    </row>
    <row r="192" spans="1:35" ht="15.75" customHeight="1">
      <c r="A192" s="1896"/>
      <c r="B192" s="1852"/>
      <c r="C192" s="1899"/>
      <c r="D192" s="1850"/>
      <c r="E192" s="1849"/>
      <c r="F192" s="660" t="s">
        <v>3597</v>
      </c>
      <c r="G192" s="424" t="s">
        <v>2020</v>
      </c>
      <c r="H192" s="646">
        <v>174</v>
      </c>
      <c r="I192" s="450">
        <v>2</v>
      </c>
      <c r="J192" s="693" t="s">
        <v>3582</v>
      </c>
      <c r="K192" s="650"/>
      <c r="L192" s="653"/>
      <c r="M192" s="653"/>
      <c r="N192" s="653"/>
      <c r="O192" s="645"/>
      <c r="P192" s="645"/>
      <c r="Q192" s="645"/>
      <c r="R192" s="645"/>
      <c r="S192" s="645"/>
      <c r="T192" s="645"/>
      <c r="U192" s="645"/>
      <c r="V192" s="645"/>
      <c r="W192" s="645"/>
      <c r="X192" s="645"/>
      <c r="Y192" s="645"/>
      <c r="Z192" s="645"/>
      <c r="AA192" s="645"/>
      <c r="AB192" s="645"/>
      <c r="AC192" s="645"/>
      <c r="AD192" s="645"/>
      <c r="AE192" s="645"/>
      <c r="AF192" s="645"/>
      <c r="AG192" s="645"/>
      <c r="AH192" s="645"/>
      <c r="AI192" s="645"/>
    </row>
    <row r="193" spans="1:35" ht="15.75" customHeight="1">
      <c r="A193" s="1896"/>
      <c r="B193" s="1852"/>
      <c r="C193" s="1899"/>
      <c r="D193" s="1850"/>
      <c r="E193" s="1849"/>
      <c r="F193" s="660" t="s">
        <v>3598</v>
      </c>
      <c r="G193" s="424"/>
      <c r="H193" s="1620">
        <v>175</v>
      </c>
      <c r="I193" s="571">
        <v>3</v>
      </c>
      <c r="J193" s="662" t="s">
        <v>3647</v>
      </c>
      <c r="K193" s="1617"/>
      <c r="L193" s="694"/>
      <c r="M193" s="694"/>
      <c r="N193" s="694"/>
      <c r="O193" s="695"/>
      <c r="P193" s="695"/>
      <c r="Q193" s="695"/>
      <c r="R193" s="695"/>
      <c r="S193" s="695"/>
      <c r="T193" s="695"/>
      <c r="U193" s="695"/>
      <c r="V193" s="695"/>
      <c r="W193" s="695"/>
      <c r="X193" s="695"/>
      <c r="Y193" s="695"/>
      <c r="Z193" s="695"/>
      <c r="AA193" s="695"/>
      <c r="AB193" s="695"/>
      <c r="AC193" s="695"/>
      <c r="AD193" s="695"/>
      <c r="AE193" s="695"/>
      <c r="AF193" s="695"/>
      <c r="AG193" s="695"/>
      <c r="AH193" s="695"/>
      <c r="AI193" s="695"/>
    </row>
  </sheetData>
  <mergeCells count="102">
    <mergeCell ref="AE168:AE169"/>
    <mergeCell ref="AF168:AF169"/>
    <mergeCell ref="AG168:AG169"/>
    <mergeCell ref="AH168:AH169"/>
    <mergeCell ref="AI168:AI169"/>
    <mergeCell ref="E177:E193"/>
    <mergeCell ref="Y168:Y169"/>
    <mergeCell ref="Z168:Z169"/>
    <mergeCell ref="AA168:AA169"/>
    <mergeCell ref="AB168:AB169"/>
    <mergeCell ref="AC168:AC169"/>
    <mergeCell ref="AD168:AD169"/>
    <mergeCell ref="S168:S169"/>
    <mergeCell ref="T168:T169"/>
    <mergeCell ref="U168:U169"/>
    <mergeCell ref="V168:V169"/>
    <mergeCell ref="W168:W169"/>
    <mergeCell ref="X168:X169"/>
    <mergeCell ref="N168:N169"/>
    <mergeCell ref="O168:O169"/>
    <mergeCell ref="P168:P169"/>
    <mergeCell ref="Q168:Q169"/>
    <mergeCell ref="R168:R169"/>
    <mergeCell ref="G168:G169"/>
    <mergeCell ref="H168:H169"/>
    <mergeCell ref="I168:I169"/>
    <mergeCell ref="K168:K169"/>
    <mergeCell ref="L168:L169"/>
    <mergeCell ref="M168:M169"/>
    <mergeCell ref="A168:A193"/>
    <mergeCell ref="B168:B193"/>
    <mergeCell ref="C168:C176"/>
    <mergeCell ref="D168:D193"/>
    <mergeCell ref="E168:E176"/>
    <mergeCell ref="F168:F169"/>
    <mergeCell ref="C179:C193"/>
    <mergeCell ref="A161:A167"/>
    <mergeCell ref="B161:B167"/>
    <mergeCell ref="D161:D167"/>
    <mergeCell ref="E161:E167"/>
    <mergeCell ref="C162:C163"/>
    <mergeCell ref="C164:C166"/>
    <mergeCell ref="A126:A160"/>
    <mergeCell ref="B126:B160"/>
    <mergeCell ref="C126:C160"/>
    <mergeCell ref="D126:D160"/>
    <mergeCell ref="E126:E130"/>
    <mergeCell ref="E131:E133"/>
    <mergeCell ref="E135:E160"/>
    <mergeCell ref="R6:W6"/>
    <mergeCell ref="X6:AC6"/>
    <mergeCell ref="F6:G7"/>
    <mergeCell ref="I8:J8"/>
    <mergeCell ref="I9:J9"/>
    <mergeCell ref="H6:H9"/>
    <mergeCell ref="D49:D56"/>
    <mergeCell ref="E49:E56"/>
    <mergeCell ref="C116:C123"/>
    <mergeCell ref="D116:D123"/>
    <mergeCell ref="E116:E121"/>
    <mergeCell ref="E122:E123"/>
    <mergeCell ref="AD6:AI6"/>
    <mergeCell ref="P7:P8"/>
    <mergeCell ref="Q7:Q8"/>
    <mergeCell ref="F8:F9"/>
    <mergeCell ref="G8:G9"/>
    <mergeCell ref="I6:J7"/>
    <mergeCell ref="K6:K9"/>
    <mergeCell ref="L6:N6"/>
    <mergeCell ref="C101:C115"/>
    <mergeCell ref="D101:D115"/>
    <mergeCell ref="E101:E110"/>
    <mergeCell ref="E78:E80"/>
    <mergeCell ref="E81:E83"/>
    <mergeCell ref="E84:E87"/>
    <mergeCell ref="D88:D100"/>
    <mergeCell ref="E88:E90"/>
    <mergeCell ref="E91:E100"/>
    <mergeCell ref="E111:E115"/>
    <mergeCell ref="O6:O9"/>
    <mergeCell ref="P6:Q6"/>
    <mergeCell ref="E27:E36"/>
    <mergeCell ref="D37:D46"/>
    <mergeCell ref="E37:E46"/>
    <mergeCell ref="A6:A9"/>
    <mergeCell ref="B6:B9"/>
    <mergeCell ref="C6:C9"/>
    <mergeCell ref="D6:D9"/>
    <mergeCell ref="E6:E9"/>
    <mergeCell ref="A10:A123"/>
    <mergeCell ref="B10:B123"/>
    <mergeCell ref="C10:C56"/>
    <mergeCell ref="A1:N1"/>
    <mergeCell ref="A2:A3"/>
    <mergeCell ref="D10:D25"/>
    <mergeCell ref="E10:E25"/>
    <mergeCell ref="D27:D36"/>
    <mergeCell ref="C57:C100"/>
    <mergeCell ref="D57:D65"/>
    <mergeCell ref="D66:D87"/>
    <mergeCell ref="E66:E77"/>
    <mergeCell ref="B4:K4"/>
  </mergeCells>
  <pageMargins left="0.57765151515151514" right="0.23622047244094491" top="0.39772727272727271" bottom="0.27559055118110237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16"/>
  <sheetViews>
    <sheetView workbookViewId="0">
      <selection sqref="A1:XFD1048576"/>
    </sheetView>
  </sheetViews>
  <sheetFormatPr defaultRowHeight="18.75" customHeight="1"/>
  <cols>
    <col min="1" max="1" width="3.75" style="2301" customWidth="1"/>
    <col min="2" max="2" width="59.75" style="2142" customWidth="1"/>
    <col min="3" max="3" width="11.625" style="2143" customWidth="1"/>
    <col min="4" max="4" width="6.375" style="2142" customWidth="1"/>
    <col min="5" max="6" width="6.375" style="2144" customWidth="1"/>
    <col min="7" max="7" width="7" style="2144" bestFit="1" customWidth="1"/>
    <col min="8" max="8" width="4.625" style="2144" customWidth="1"/>
    <col min="9" max="9" width="6.375" style="2142" customWidth="1"/>
    <col min="10" max="11" width="6.375" style="2144" customWidth="1"/>
    <col min="12" max="12" width="5.125" style="2144" customWidth="1"/>
    <col min="13" max="13" width="4.625" style="2144" customWidth="1"/>
    <col min="14" max="14" width="6.375" style="2142" customWidth="1"/>
    <col min="15" max="16" width="6.375" style="2144" customWidth="1"/>
    <col min="17" max="17" width="5.125" style="2144" customWidth="1"/>
    <col min="18" max="18" width="4.625" style="2144" customWidth="1"/>
    <col min="19" max="19" width="6.375" style="2142" customWidth="1"/>
    <col min="20" max="21" width="6.375" style="2144" customWidth="1"/>
    <col min="22" max="22" width="5.125" style="2144" customWidth="1"/>
    <col min="23" max="23" width="4.625" style="2144" customWidth="1"/>
    <col min="24" max="24" width="12.375" style="2144" customWidth="1"/>
    <col min="25" max="25" width="26.125" style="2142" customWidth="1"/>
    <col min="26" max="16384" width="9" style="1707"/>
  </cols>
  <sheetData>
    <row r="1" spans="1:25" ht="18.75" customHeight="1">
      <c r="A1" s="2141" t="s">
        <v>4934</v>
      </c>
    </row>
    <row r="2" spans="1:25" s="2151" customFormat="1" ht="15.6" customHeight="1">
      <c r="A2" s="2145" t="s">
        <v>4935</v>
      </c>
      <c r="B2" s="2146" t="s">
        <v>4936</v>
      </c>
      <c r="C2" s="2147" t="s">
        <v>4937</v>
      </c>
      <c r="D2" s="2148" t="s">
        <v>4938</v>
      </c>
      <c r="E2" s="2149"/>
      <c r="F2" s="2149"/>
      <c r="G2" s="2149"/>
      <c r="H2" s="2150"/>
      <c r="I2" s="2148" t="s">
        <v>4939</v>
      </c>
      <c r="J2" s="2149"/>
      <c r="K2" s="2149"/>
      <c r="L2" s="2149"/>
      <c r="M2" s="2150"/>
      <c r="N2" s="2148" t="s">
        <v>4940</v>
      </c>
      <c r="O2" s="2149"/>
      <c r="P2" s="2149"/>
      <c r="Q2" s="2149"/>
      <c r="R2" s="2150"/>
      <c r="S2" s="2148" t="s">
        <v>4941</v>
      </c>
      <c r="T2" s="2149"/>
      <c r="U2" s="2149"/>
      <c r="V2" s="2149"/>
      <c r="W2" s="2150"/>
      <c r="X2" s="2146" t="s">
        <v>4942</v>
      </c>
      <c r="Y2" s="2145" t="s">
        <v>4943</v>
      </c>
    </row>
    <row r="3" spans="1:25" s="2151" customFormat="1" ht="38.450000000000003" customHeight="1">
      <c r="A3" s="2152"/>
      <c r="B3" s="2153"/>
      <c r="C3" s="2154"/>
      <c r="D3" s="2155" t="s">
        <v>4944</v>
      </c>
      <c r="E3" s="2156" t="s">
        <v>4945</v>
      </c>
      <c r="F3" s="2156" t="s">
        <v>4946</v>
      </c>
      <c r="G3" s="2157" t="s">
        <v>4947</v>
      </c>
      <c r="H3" s="2158" t="s">
        <v>4948</v>
      </c>
      <c r="I3" s="2155" t="s">
        <v>4944</v>
      </c>
      <c r="J3" s="2156" t="s">
        <v>4945</v>
      </c>
      <c r="K3" s="2156" t="s">
        <v>4946</v>
      </c>
      <c r="L3" s="2157" t="s">
        <v>4947</v>
      </c>
      <c r="M3" s="2158" t="s">
        <v>4948</v>
      </c>
      <c r="N3" s="2155" t="s">
        <v>4944</v>
      </c>
      <c r="O3" s="2156" t="s">
        <v>4945</v>
      </c>
      <c r="P3" s="2156" t="s">
        <v>4946</v>
      </c>
      <c r="Q3" s="2157" t="s">
        <v>4947</v>
      </c>
      <c r="R3" s="2158" t="s">
        <v>4948</v>
      </c>
      <c r="S3" s="2155" t="s">
        <v>4944</v>
      </c>
      <c r="T3" s="2156" t="s">
        <v>4945</v>
      </c>
      <c r="U3" s="2156" t="s">
        <v>4946</v>
      </c>
      <c r="V3" s="2157" t="s">
        <v>4947</v>
      </c>
      <c r="W3" s="2158" t="s">
        <v>4948</v>
      </c>
      <c r="X3" s="2153"/>
      <c r="Y3" s="2159"/>
    </row>
    <row r="4" spans="1:25" s="2151" customFormat="1" ht="21.75">
      <c r="A4" s="2160" t="s">
        <v>4949</v>
      </c>
      <c r="B4" s="2161"/>
      <c r="C4" s="2162"/>
      <c r="D4" s="2163"/>
      <c r="E4" s="2164"/>
      <c r="F4" s="2164"/>
      <c r="G4" s="2165"/>
      <c r="H4" s="2166"/>
      <c r="I4" s="2163"/>
      <c r="J4" s="2164"/>
      <c r="K4" s="2164"/>
      <c r="L4" s="2165"/>
      <c r="M4" s="2166"/>
      <c r="N4" s="2163"/>
      <c r="O4" s="2164"/>
      <c r="P4" s="2164"/>
      <c r="Q4" s="2165"/>
      <c r="R4" s="2166"/>
      <c r="S4" s="2163"/>
      <c r="T4" s="2164"/>
      <c r="U4" s="2164"/>
      <c r="V4" s="2165"/>
      <c r="W4" s="2166"/>
      <c r="X4" s="2167"/>
      <c r="Y4" s="2168"/>
    </row>
    <row r="5" spans="1:25" ht="22.9" customHeight="1">
      <c r="A5" s="2169">
        <v>1</v>
      </c>
      <c r="B5" s="2170" t="s">
        <v>4950</v>
      </c>
      <c r="C5" s="2171" t="s">
        <v>4951</v>
      </c>
      <c r="D5" s="2172">
        <v>0</v>
      </c>
      <c r="E5" s="2173">
        <v>120</v>
      </c>
      <c r="F5" s="2174" t="s">
        <v>4952</v>
      </c>
      <c r="G5" s="2175">
        <f>IF(E5=0,"-",D5/E5*100000)</f>
        <v>0</v>
      </c>
      <c r="H5" s="2176">
        <v>1</v>
      </c>
      <c r="I5" s="2172"/>
      <c r="J5" s="2173"/>
      <c r="K5" s="2174" t="s">
        <v>4952</v>
      </c>
      <c r="L5" s="2175" t="str">
        <f>IF(J5=0,"-",I5/J5*100000)</f>
        <v>-</v>
      </c>
      <c r="M5" s="2176"/>
      <c r="N5" s="2172"/>
      <c r="O5" s="2173"/>
      <c r="P5" s="2174" t="s">
        <v>4952</v>
      </c>
      <c r="Q5" s="2175" t="str">
        <f>IF(O5=0,"-",N5/O5*100000)</f>
        <v>-</v>
      </c>
      <c r="R5" s="2176"/>
      <c r="S5" s="2172"/>
      <c r="T5" s="2173"/>
      <c r="U5" s="2174" t="s">
        <v>4952</v>
      </c>
      <c r="V5" s="2175" t="str">
        <f>IF(T5=0,"-",S5/T5*100000)</f>
        <v>-</v>
      </c>
      <c r="W5" s="2176"/>
      <c r="X5" s="2177" t="s">
        <v>4953</v>
      </c>
      <c r="Y5" s="2178" t="s">
        <v>4954</v>
      </c>
    </row>
    <row r="6" spans="1:25" ht="21" customHeight="1">
      <c r="A6" s="2179">
        <v>2</v>
      </c>
      <c r="B6" s="2180" t="s">
        <v>4955</v>
      </c>
      <c r="C6" s="2181" t="s">
        <v>4956</v>
      </c>
      <c r="D6" s="2182">
        <v>4146</v>
      </c>
      <c r="E6" s="2183">
        <v>4591</v>
      </c>
      <c r="F6" s="2184" t="s">
        <v>4952</v>
      </c>
      <c r="G6" s="2185">
        <f>IF(E6=0,"-",D6/E6*100)</f>
        <v>90.307122631235032</v>
      </c>
      <c r="H6" s="2186">
        <v>1</v>
      </c>
      <c r="I6" s="2182"/>
      <c r="J6" s="2183"/>
      <c r="K6" s="2184" t="s">
        <v>4952</v>
      </c>
      <c r="L6" s="2185" t="str">
        <f>IF(J6=0,"-",I6/J6*100)</f>
        <v>-</v>
      </c>
      <c r="M6" s="2186"/>
      <c r="N6" s="2182"/>
      <c r="O6" s="2183"/>
      <c r="P6" s="2184" t="s">
        <v>4952</v>
      </c>
      <c r="Q6" s="2185" t="str">
        <f>IF(O6=0,"-",N6/O6*100)</f>
        <v>-</v>
      </c>
      <c r="R6" s="2186"/>
      <c r="S6" s="2182"/>
      <c r="T6" s="2183"/>
      <c r="U6" s="2184" t="s">
        <v>4952</v>
      </c>
      <c r="V6" s="2185" t="str">
        <f>IF(T6=0,"-",S6/T6*100)</f>
        <v>-</v>
      </c>
      <c r="W6" s="2186"/>
      <c r="X6" s="2187" t="s">
        <v>4953</v>
      </c>
      <c r="Y6" s="2188" t="s">
        <v>4957</v>
      </c>
    </row>
    <row r="7" spans="1:25" ht="21" customHeight="1">
      <c r="A7" s="2179">
        <v>3</v>
      </c>
      <c r="B7" s="2180" t="s">
        <v>4958</v>
      </c>
      <c r="C7" s="2189" t="s">
        <v>4956</v>
      </c>
      <c r="D7" s="2182">
        <v>429</v>
      </c>
      <c r="E7" s="2183">
        <v>6158</v>
      </c>
      <c r="F7" s="2184" t="s">
        <v>4952</v>
      </c>
      <c r="G7" s="2185">
        <f>IF(E7=0,"-",D7/E7*100)</f>
        <v>6.9665475803832404</v>
      </c>
      <c r="H7" s="2186">
        <v>1</v>
      </c>
      <c r="I7" s="2182"/>
      <c r="J7" s="2183"/>
      <c r="K7" s="2184" t="s">
        <v>4952</v>
      </c>
      <c r="L7" s="2185" t="str">
        <f>IF(J7=0,"-",I7/J7*100)</f>
        <v>-</v>
      </c>
      <c r="M7" s="2186"/>
      <c r="N7" s="2182"/>
      <c r="O7" s="2183"/>
      <c r="P7" s="2184" t="s">
        <v>4952</v>
      </c>
      <c r="Q7" s="2185" t="str">
        <f>IF(O7=0,"-",N7/O7*100)</f>
        <v>-</v>
      </c>
      <c r="R7" s="2186"/>
      <c r="S7" s="2182"/>
      <c r="T7" s="2183"/>
      <c r="U7" s="2184" t="s">
        <v>4952</v>
      </c>
      <c r="V7" s="2185" t="str">
        <f>IF(T7=0,"-",S7/T7*100)</f>
        <v>-</v>
      </c>
      <c r="W7" s="2186"/>
      <c r="X7" s="2187" t="s">
        <v>4953</v>
      </c>
      <c r="Y7" s="2188" t="s">
        <v>4959</v>
      </c>
    </row>
    <row r="8" spans="1:25" ht="21" customHeight="1">
      <c r="A8" s="2190">
        <v>4</v>
      </c>
      <c r="B8" s="2191" t="s">
        <v>4960</v>
      </c>
      <c r="C8" s="2189" t="s">
        <v>4956</v>
      </c>
      <c r="D8" s="2182"/>
      <c r="E8" s="2183"/>
      <c r="F8" s="2184" t="s">
        <v>4952</v>
      </c>
      <c r="G8" s="2185" t="str">
        <f>IF(E8=0,"-",D8/E8*100)</f>
        <v>-</v>
      </c>
      <c r="H8" s="2192" t="s">
        <v>4952</v>
      </c>
      <c r="I8" s="2182"/>
      <c r="J8" s="2183"/>
      <c r="K8" s="2184" t="s">
        <v>4952</v>
      </c>
      <c r="L8" s="2185" t="str">
        <f>IF(J8=0,"-",I8/J8*100)</f>
        <v>-</v>
      </c>
      <c r="M8" s="2192" t="s">
        <v>4952</v>
      </c>
      <c r="N8" s="2182"/>
      <c r="O8" s="2183"/>
      <c r="P8" s="2184" t="s">
        <v>4952</v>
      </c>
      <c r="Q8" s="2185" t="str">
        <f>IF(O8=0,"-",N8/O8*100)</f>
        <v>-</v>
      </c>
      <c r="R8" s="2192" t="s">
        <v>4952</v>
      </c>
      <c r="S8" s="2182"/>
      <c r="T8" s="2183"/>
      <c r="U8" s="2184" t="s">
        <v>4952</v>
      </c>
      <c r="V8" s="2185" t="str">
        <f>IF(T8=0,"-",S8/T8*100)</f>
        <v>-</v>
      </c>
      <c r="W8" s="2192" t="s">
        <v>4952</v>
      </c>
      <c r="X8" s="2187" t="s">
        <v>4953</v>
      </c>
      <c r="Y8" s="2188" t="s">
        <v>4961</v>
      </c>
    </row>
    <row r="9" spans="1:25" ht="21" customHeight="1">
      <c r="A9" s="2193">
        <v>5</v>
      </c>
      <c r="B9" s="2180" t="s">
        <v>4962</v>
      </c>
      <c r="C9" s="2189" t="s">
        <v>4963</v>
      </c>
      <c r="D9" s="2182">
        <v>26</v>
      </c>
      <c r="E9" s="2183">
        <v>2809</v>
      </c>
      <c r="F9" s="2184" t="s">
        <v>4952</v>
      </c>
      <c r="G9" s="2185">
        <f>IF(E9=0,"-",D9/E9*1000)</f>
        <v>9.2559629761480959</v>
      </c>
      <c r="H9" s="2186">
        <v>1</v>
      </c>
      <c r="I9" s="2182"/>
      <c r="J9" s="2183"/>
      <c r="K9" s="2184" t="s">
        <v>4952</v>
      </c>
      <c r="L9" s="2185" t="str">
        <f>IF(J9=0,"-",I9/J9*1000)</f>
        <v>-</v>
      </c>
      <c r="M9" s="2186"/>
      <c r="N9" s="2182"/>
      <c r="O9" s="2183"/>
      <c r="P9" s="2184" t="s">
        <v>4952</v>
      </c>
      <c r="Q9" s="2185" t="str">
        <f>IF(O9=0,"-",N9/O9*1000)</f>
        <v>-</v>
      </c>
      <c r="R9" s="2186"/>
      <c r="S9" s="2182"/>
      <c r="T9" s="2183"/>
      <c r="U9" s="2184" t="s">
        <v>4952</v>
      </c>
      <c r="V9" s="2185" t="str">
        <f>IF(T9=0,"-",S9/T9*1000)</f>
        <v>-</v>
      </c>
      <c r="W9" s="2186"/>
      <c r="X9" s="2187" t="s">
        <v>4953</v>
      </c>
      <c r="Y9" s="2188" t="s">
        <v>4964</v>
      </c>
    </row>
    <row r="10" spans="1:25" ht="21" customHeight="1">
      <c r="A10" s="2190">
        <v>6</v>
      </c>
      <c r="B10" s="2191" t="s">
        <v>4965</v>
      </c>
      <c r="C10" s="2189" t="s">
        <v>4956</v>
      </c>
      <c r="D10" s="2182"/>
      <c r="E10" s="2183"/>
      <c r="F10" s="2184" t="s">
        <v>4952</v>
      </c>
      <c r="G10" s="2185" t="str">
        <f>IF(E10=0,"-",D10/E10*100)</f>
        <v>-</v>
      </c>
      <c r="H10" s="2192" t="s">
        <v>4952</v>
      </c>
      <c r="I10" s="2182"/>
      <c r="J10" s="2183"/>
      <c r="K10" s="2184" t="s">
        <v>4952</v>
      </c>
      <c r="L10" s="2185" t="str">
        <f>IF(J10=0,"-",I10/J10*100)</f>
        <v>-</v>
      </c>
      <c r="M10" s="2192" t="s">
        <v>4952</v>
      </c>
      <c r="N10" s="2182"/>
      <c r="O10" s="2183"/>
      <c r="P10" s="2184" t="s">
        <v>4952</v>
      </c>
      <c r="Q10" s="2185" t="str">
        <f>IF(O10=0,"-",N10/O10*100)</f>
        <v>-</v>
      </c>
      <c r="R10" s="2192" t="s">
        <v>4952</v>
      </c>
      <c r="S10" s="2182"/>
      <c r="T10" s="2183"/>
      <c r="U10" s="2184" t="s">
        <v>4952</v>
      </c>
      <c r="V10" s="2185" t="str">
        <f>IF(T10=0,"-",S10/T10*100)</f>
        <v>-</v>
      </c>
      <c r="W10" s="2192" t="s">
        <v>4952</v>
      </c>
      <c r="X10" s="2187" t="s">
        <v>4953</v>
      </c>
      <c r="Y10" s="2188" t="s">
        <v>4966</v>
      </c>
    </row>
    <row r="11" spans="1:25" ht="21" customHeight="1">
      <c r="A11" s="2193">
        <v>7</v>
      </c>
      <c r="B11" s="2180" t="s">
        <v>4967</v>
      </c>
      <c r="C11" s="2189" t="s">
        <v>4951</v>
      </c>
      <c r="D11" s="2182">
        <v>9</v>
      </c>
      <c r="E11" s="2183">
        <v>86260</v>
      </c>
      <c r="F11" s="2184" t="s">
        <v>4952</v>
      </c>
      <c r="G11" s="2185">
        <f>IF(E11=0,"-",D11/E11*100000)</f>
        <v>10.433572919081845</v>
      </c>
      <c r="H11" s="2186">
        <v>1</v>
      </c>
      <c r="I11" s="2182"/>
      <c r="J11" s="2183"/>
      <c r="K11" s="2184" t="s">
        <v>4952</v>
      </c>
      <c r="L11" s="2185" t="str">
        <f>IF(J11=0,"-",I11/J11*100000)</f>
        <v>-</v>
      </c>
      <c r="M11" s="2186"/>
      <c r="N11" s="2182"/>
      <c r="O11" s="2183"/>
      <c r="P11" s="2184" t="s">
        <v>4952</v>
      </c>
      <c r="Q11" s="2185" t="str">
        <f>IF(O11=0,"-",N11/O11*100000)</f>
        <v>-</v>
      </c>
      <c r="R11" s="2186"/>
      <c r="S11" s="2182"/>
      <c r="T11" s="2183"/>
      <c r="U11" s="2184" t="s">
        <v>4952</v>
      </c>
      <c r="V11" s="2185" t="str">
        <f>IF(T11=0,"-",S11/T11*100000)</f>
        <v>-</v>
      </c>
      <c r="W11" s="2186"/>
      <c r="X11" s="2187" t="s">
        <v>4968</v>
      </c>
      <c r="Y11" s="2188" t="s">
        <v>4969</v>
      </c>
    </row>
    <row r="12" spans="1:25" ht="21" customHeight="1">
      <c r="A12" s="2193">
        <v>8</v>
      </c>
      <c r="B12" s="2180" t="s">
        <v>4970</v>
      </c>
      <c r="C12" s="2189" t="s">
        <v>4951</v>
      </c>
      <c r="D12" s="2182">
        <v>0</v>
      </c>
      <c r="E12" s="2183">
        <v>86260</v>
      </c>
      <c r="F12" s="2184" t="s">
        <v>4952</v>
      </c>
      <c r="G12" s="2185">
        <f>IF(E12=0,"-",D12/E12*100000)</f>
        <v>0</v>
      </c>
      <c r="H12" s="2186">
        <v>1</v>
      </c>
      <c r="I12" s="2182"/>
      <c r="J12" s="2183"/>
      <c r="K12" s="2184" t="s">
        <v>4952</v>
      </c>
      <c r="L12" s="2185" t="str">
        <f>IF(J12=0,"-",I12/J12*100000)</f>
        <v>-</v>
      </c>
      <c r="M12" s="2186"/>
      <c r="N12" s="2182"/>
      <c r="O12" s="2183"/>
      <c r="P12" s="2184" t="s">
        <v>4952</v>
      </c>
      <c r="Q12" s="2185" t="str">
        <f>IF(O12=0,"-",N12/O12*100000)</f>
        <v>-</v>
      </c>
      <c r="R12" s="2186"/>
      <c r="S12" s="2182"/>
      <c r="T12" s="2183"/>
      <c r="U12" s="2184" t="s">
        <v>4952</v>
      </c>
      <c r="V12" s="2185" t="str">
        <f>IF(T12=0,"-",S12/T12*100000)</f>
        <v>-</v>
      </c>
      <c r="W12" s="2186"/>
      <c r="X12" s="2187" t="s">
        <v>4968</v>
      </c>
      <c r="Y12" s="2188" t="s">
        <v>4971</v>
      </c>
    </row>
    <row r="13" spans="1:25" ht="21" customHeight="1">
      <c r="A13" s="2193">
        <v>9</v>
      </c>
      <c r="B13" s="2180" t="s">
        <v>4972</v>
      </c>
      <c r="C13" s="2189" t="s">
        <v>4956</v>
      </c>
      <c r="D13" s="2182">
        <v>0</v>
      </c>
      <c r="E13" s="2183">
        <v>12863</v>
      </c>
      <c r="F13" s="2184" t="s">
        <v>4952</v>
      </c>
      <c r="G13" s="2185">
        <f>IF(E13=0,"-",D13/E13*100)</f>
        <v>0</v>
      </c>
      <c r="H13" s="2186">
        <v>1</v>
      </c>
      <c r="I13" s="2182"/>
      <c r="J13" s="2183"/>
      <c r="K13" s="2184" t="s">
        <v>4952</v>
      </c>
      <c r="L13" s="2185" t="str">
        <f>IF(J13=0,"-",I13/J13*100)</f>
        <v>-</v>
      </c>
      <c r="M13" s="2186"/>
      <c r="N13" s="2182"/>
      <c r="O13" s="2183"/>
      <c r="P13" s="2184" t="s">
        <v>4952</v>
      </c>
      <c r="Q13" s="2185" t="str">
        <f>IF(O13=0,"-",N13/O13*100)</f>
        <v>-</v>
      </c>
      <c r="R13" s="2186"/>
      <c r="S13" s="2182"/>
      <c r="T13" s="2183"/>
      <c r="U13" s="2184" t="s">
        <v>4952</v>
      </c>
      <c r="V13" s="2185" t="str">
        <f>IF(T13=0,"-",S13/T13*100)</f>
        <v>-</v>
      </c>
      <c r="W13" s="2186"/>
      <c r="X13" s="2187" t="s">
        <v>4968</v>
      </c>
      <c r="Y13" s="2188" t="s">
        <v>4973</v>
      </c>
    </row>
    <row r="14" spans="1:25" ht="21" customHeight="1">
      <c r="A14" s="2190">
        <v>10</v>
      </c>
      <c r="B14" s="2180" t="s">
        <v>4974</v>
      </c>
      <c r="C14" s="2189" t="s">
        <v>4956</v>
      </c>
      <c r="D14" s="2182">
        <v>31</v>
      </c>
      <c r="E14" s="2183">
        <v>31</v>
      </c>
      <c r="F14" s="2184" t="s">
        <v>4952</v>
      </c>
      <c r="G14" s="2185">
        <f>IF(E14=0,"-",D14/E14*100)</f>
        <v>100</v>
      </c>
      <c r="H14" s="2186">
        <v>1</v>
      </c>
      <c r="I14" s="2182"/>
      <c r="J14" s="2183"/>
      <c r="K14" s="2184" t="s">
        <v>4952</v>
      </c>
      <c r="L14" s="2185" t="str">
        <f>IF(J14=0,"-",I14/J14*100)</f>
        <v>-</v>
      </c>
      <c r="M14" s="2186"/>
      <c r="N14" s="2182"/>
      <c r="O14" s="2183"/>
      <c r="P14" s="2184" t="s">
        <v>4952</v>
      </c>
      <c r="Q14" s="2185" t="str">
        <f>IF(O14=0,"-",N14/O14*100)</f>
        <v>-</v>
      </c>
      <c r="R14" s="2186"/>
      <c r="S14" s="2182"/>
      <c r="T14" s="2183"/>
      <c r="U14" s="2184" t="s">
        <v>4952</v>
      </c>
      <c r="V14" s="2185" t="str">
        <f>IF(T14=0,"-",S14/T14*100)</f>
        <v>-</v>
      </c>
      <c r="W14" s="2186"/>
      <c r="X14" s="2187" t="s">
        <v>4953</v>
      </c>
      <c r="Y14" s="2188" t="s">
        <v>4975</v>
      </c>
    </row>
    <row r="15" spans="1:25" ht="21.75">
      <c r="A15" s="2194" t="s">
        <v>4976</v>
      </c>
      <c r="B15" s="2194"/>
      <c r="C15" s="2195"/>
      <c r="D15" s="2196"/>
      <c r="E15" s="2197"/>
      <c r="F15" s="2197"/>
      <c r="G15" s="2198"/>
      <c r="H15" s="2199"/>
      <c r="I15" s="2196"/>
      <c r="J15" s="2197"/>
      <c r="K15" s="2197"/>
      <c r="L15" s="2198"/>
      <c r="M15" s="2199"/>
      <c r="N15" s="2196"/>
      <c r="O15" s="2197"/>
      <c r="P15" s="2197"/>
      <c r="Q15" s="2198"/>
      <c r="R15" s="2199"/>
      <c r="S15" s="2196"/>
      <c r="T15" s="2197"/>
      <c r="U15" s="2197"/>
      <c r="V15" s="2198"/>
      <c r="W15" s="2199"/>
      <c r="X15" s="2200"/>
      <c r="Y15" s="2201"/>
    </row>
    <row r="16" spans="1:25" ht="17.45" customHeight="1">
      <c r="A16" s="2179">
        <v>11</v>
      </c>
      <c r="B16" s="2180" t="s">
        <v>4977</v>
      </c>
      <c r="C16" s="2189" t="s">
        <v>4956</v>
      </c>
      <c r="D16" s="2182">
        <v>10602</v>
      </c>
      <c r="E16" s="2183">
        <v>75082</v>
      </c>
      <c r="F16" s="2184" t="s">
        <v>4952</v>
      </c>
      <c r="G16" s="2185">
        <f>IF(E16=0,"-",D16/E16*100)</f>
        <v>14.120561519405451</v>
      </c>
      <c r="H16" s="2186">
        <v>0</v>
      </c>
      <c r="I16" s="2182"/>
      <c r="J16" s="2183"/>
      <c r="K16" s="2184" t="s">
        <v>4952</v>
      </c>
      <c r="L16" s="2185" t="str">
        <f>IF(J16=0,"-",I16/J16*100)</f>
        <v>-</v>
      </c>
      <c r="M16" s="2186"/>
      <c r="N16" s="2182"/>
      <c r="O16" s="2183"/>
      <c r="P16" s="2184" t="s">
        <v>4952</v>
      </c>
      <c r="Q16" s="2185" t="str">
        <f>IF(O16=0,"-",N16/O16*100)</f>
        <v>-</v>
      </c>
      <c r="R16" s="2186"/>
      <c r="S16" s="2182"/>
      <c r="T16" s="2183"/>
      <c r="U16" s="2184" t="s">
        <v>4952</v>
      </c>
      <c r="V16" s="2185" t="str">
        <f>IF(T16=0,"-",S16/T16*100)</f>
        <v>-</v>
      </c>
      <c r="W16" s="2186"/>
      <c r="X16" s="2187" t="s">
        <v>4978</v>
      </c>
      <c r="Y16" s="2188" t="s">
        <v>4979</v>
      </c>
    </row>
    <row r="17" spans="1:25" ht="17.45" customHeight="1">
      <c r="A17" s="2190">
        <v>12</v>
      </c>
      <c r="B17" s="2180" t="s">
        <v>4980</v>
      </c>
      <c r="C17" s="2202"/>
      <c r="D17" s="2202" t="s">
        <v>4952</v>
      </c>
      <c r="E17" s="2203" t="s">
        <v>4952</v>
      </c>
      <c r="F17" s="2184" t="s">
        <v>4952</v>
      </c>
      <c r="G17" s="2185" t="s">
        <v>4952</v>
      </c>
      <c r="H17" s="2186" t="s">
        <v>4981</v>
      </c>
      <c r="I17" s="2202" t="s">
        <v>4952</v>
      </c>
      <c r="J17" s="2203" t="s">
        <v>4952</v>
      </c>
      <c r="K17" s="2184" t="s">
        <v>4952</v>
      </c>
      <c r="L17" s="2185" t="s">
        <v>4952</v>
      </c>
      <c r="M17" s="2186"/>
      <c r="N17" s="2202" t="s">
        <v>4952</v>
      </c>
      <c r="O17" s="2203" t="s">
        <v>4952</v>
      </c>
      <c r="P17" s="2184" t="s">
        <v>4952</v>
      </c>
      <c r="Q17" s="2185" t="s">
        <v>4952</v>
      </c>
      <c r="R17" s="2186"/>
      <c r="S17" s="2202" t="s">
        <v>4952</v>
      </c>
      <c r="T17" s="2203" t="s">
        <v>4952</v>
      </c>
      <c r="U17" s="2184" t="s">
        <v>4952</v>
      </c>
      <c r="V17" s="2185" t="s">
        <v>4952</v>
      </c>
      <c r="W17" s="2186"/>
      <c r="X17" s="2187" t="s">
        <v>4982</v>
      </c>
      <c r="Y17" s="2188" t="s">
        <v>4983</v>
      </c>
    </row>
    <row r="18" spans="1:25" ht="17.45" customHeight="1">
      <c r="A18" s="2190"/>
      <c r="B18" s="2180" t="s">
        <v>4984</v>
      </c>
      <c r="C18" s="2189" t="s">
        <v>4985</v>
      </c>
      <c r="D18" s="2182"/>
      <c r="E18" s="2183"/>
      <c r="F18" s="2184" t="s">
        <v>4952</v>
      </c>
      <c r="G18" s="2185" t="str">
        <f>IF(E18=0,"-",(D18-E18)*100/D18)</f>
        <v>-</v>
      </c>
      <c r="H18" s="2192" t="s">
        <v>4952</v>
      </c>
      <c r="I18" s="2182"/>
      <c r="J18" s="2183"/>
      <c r="K18" s="2184" t="s">
        <v>4952</v>
      </c>
      <c r="L18" s="2185" t="str">
        <f>IF(J18=0,"-",(I18-J18)*100/I18)</f>
        <v>-</v>
      </c>
      <c r="M18" s="2192" t="s">
        <v>4952</v>
      </c>
      <c r="N18" s="2182"/>
      <c r="O18" s="2183"/>
      <c r="P18" s="2184" t="s">
        <v>4952</v>
      </c>
      <c r="Q18" s="2185" t="str">
        <f>IF(O18=0,"-",(N18-O18)*100/N18)</f>
        <v>-</v>
      </c>
      <c r="R18" s="2192" t="s">
        <v>4952</v>
      </c>
      <c r="S18" s="2182"/>
      <c r="T18" s="2183"/>
      <c r="U18" s="2184" t="s">
        <v>4952</v>
      </c>
      <c r="V18" s="2185" t="str">
        <f>IF(T18=0,"-",(S18-T18)*100/S18)</f>
        <v>-</v>
      </c>
      <c r="W18" s="2192" t="s">
        <v>4952</v>
      </c>
      <c r="X18" s="2187"/>
      <c r="Y18" s="1707"/>
    </row>
    <row r="19" spans="1:25" ht="17.45" customHeight="1">
      <c r="A19" s="2204"/>
      <c r="B19" s="2180" t="s">
        <v>4986</v>
      </c>
      <c r="C19" s="2189" t="s">
        <v>4987</v>
      </c>
      <c r="D19" s="2182"/>
      <c r="E19" s="2183"/>
      <c r="F19" s="2184" t="s">
        <v>4952</v>
      </c>
      <c r="G19" s="2185" t="str">
        <f>IF(E19=0,"-",((D19-E19)/D19)*100)</f>
        <v>-</v>
      </c>
      <c r="H19" s="2192" t="s">
        <v>4952</v>
      </c>
      <c r="I19" s="2182"/>
      <c r="J19" s="2183"/>
      <c r="K19" s="2184" t="s">
        <v>4952</v>
      </c>
      <c r="L19" s="2185" t="str">
        <f>IF(J19=0,"-",((I19-J19)/I19)*100)</f>
        <v>-</v>
      </c>
      <c r="M19" s="2192" t="s">
        <v>4952</v>
      </c>
      <c r="N19" s="2182"/>
      <c r="O19" s="2183"/>
      <c r="P19" s="2184" t="s">
        <v>4952</v>
      </c>
      <c r="Q19" s="2185" t="str">
        <f>IF(O19=0,"-",((N19-O19)/N19)*100)</f>
        <v>-</v>
      </c>
      <c r="R19" s="2192" t="s">
        <v>4952</v>
      </c>
      <c r="S19" s="2182"/>
      <c r="T19" s="2183"/>
      <c r="U19" s="2184" t="s">
        <v>4952</v>
      </c>
      <c r="V19" s="2185" t="str">
        <f>IF(T19=0,"-",((S19-T19)/S19)*100)</f>
        <v>-</v>
      </c>
      <c r="W19" s="2192" t="s">
        <v>4952</v>
      </c>
      <c r="X19" s="2187"/>
      <c r="Y19" s="1707"/>
    </row>
    <row r="20" spans="1:25" ht="17.45" customHeight="1">
      <c r="A20" s="2190">
        <v>13</v>
      </c>
      <c r="B20" s="2180" t="s">
        <v>4988</v>
      </c>
      <c r="C20" s="2189" t="s">
        <v>4989</v>
      </c>
      <c r="D20" s="2182" t="s">
        <v>4981</v>
      </c>
      <c r="E20" s="2182" t="s">
        <v>4981</v>
      </c>
      <c r="F20" s="2184" t="s">
        <v>4952</v>
      </c>
      <c r="G20" s="2185" t="e">
        <f>IF(E20=0,"-",((D20-E20)/D20)*100)</f>
        <v>#VALUE!</v>
      </c>
      <c r="H20" s="2186" t="s">
        <v>4981</v>
      </c>
      <c r="I20" s="2182"/>
      <c r="J20" s="2183"/>
      <c r="K20" s="2184" t="s">
        <v>4952</v>
      </c>
      <c r="L20" s="2185" t="str">
        <f>IF(J20=0,"-",((I20-J20)/I20)*100)</f>
        <v>-</v>
      </c>
      <c r="M20" s="2186"/>
      <c r="N20" s="2182"/>
      <c r="O20" s="2183"/>
      <c r="P20" s="2184" t="s">
        <v>4952</v>
      </c>
      <c r="Q20" s="2185" t="str">
        <f>IF(O20=0,"-",((N20-O20)/N20)*100)</f>
        <v>-</v>
      </c>
      <c r="R20" s="2186"/>
      <c r="S20" s="2182"/>
      <c r="T20" s="2183"/>
      <c r="U20" s="2184" t="s">
        <v>4952</v>
      </c>
      <c r="V20" s="2185" t="str">
        <f>IF(T20=0,"-",((S20-T20)/S20)*100)</f>
        <v>-</v>
      </c>
      <c r="W20" s="2186"/>
      <c r="X20" s="2187" t="s">
        <v>4982</v>
      </c>
      <c r="Y20" s="2188" t="s">
        <v>4990</v>
      </c>
    </row>
    <row r="21" spans="1:25" ht="43.5" customHeight="1">
      <c r="A21" s="2179">
        <v>14</v>
      </c>
      <c r="B21" s="2180" t="s">
        <v>4991</v>
      </c>
      <c r="C21" s="2189" t="s">
        <v>4956</v>
      </c>
      <c r="D21" s="2182">
        <v>2</v>
      </c>
      <c r="E21" s="2183">
        <v>8</v>
      </c>
      <c r="F21" s="2184" t="s">
        <v>4952</v>
      </c>
      <c r="G21" s="2185">
        <f t="shared" ref="G21:G35" si="0">IF(E21=0,"-",D21/E21*100)</f>
        <v>25</v>
      </c>
      <c r="H21" s="2186">
        <v>0</v>
      </c>
      <c r="I21" s="2182"/>
      <c r="J21" s="2183"/>
      <c r="K21" s="2184" t="s">
        <v>4952</v>
      </c>
      <c r="L21" s="2185" t="str">
        <f t="shared" ref="L21:L28" si="1">IF(J21=0,"-",I21/J21*100)</f>
        <v>-</v>
      </c>
      <c r="M21" s="2186"/>
      <c r="N21" s="2182"/>
      <c r="O21" s="2183"/>
      <c r="P21" s="2184" t="s">
        <v>4952</v>
      </c>
      <c r="Q21" s="2185" t="str">
        <f t="shared" ref="Q21:Q28" si="2">IF(O21=0,"-",N21/O21*100)</f>
        <v>-</v>
      </c>
      <c r="R21" s="2186"/>
      <c r="S21" s="2182"/>
      <c r="T21" s="2183"/>
      <c r="U21" s="2184" t="s">
        <v>4952</v>
      </c>
      <c r="V21" s="2185" t="str">
        <f t="shared" ref="V21:V28" si="3">IF(T21=0,"-",S21/T21*100)</f>
        <v>-</v>
      </c>
      <c r="W21" s="2186"/>
      <c r="X21" s="2187" t="s">
        <v>4968</v>
      </c>
      <c r="Y21" s="2188" t="s">
        <v>4992</v>
      </c>
    </row>
    <row r="22" spans="1:25" ht="24" customHeight="1">
      <c r="A22" s="2179">
        <v>15</v>
      </c>
      <c r="B22" s="2180" t="s">
        <v>4993</v>
      </c>
      <c r="C22" s="2189" t="s">
        <v>4956</v>
      </c>
      <c r="D22" s="2182">
        <v>547</v>
      </c>
      <c r="E22" s="2183">
        <v>1655</v>
      </c>
      <c r="F22" s="2184" t="s">
        <v>4952</v>
      </c>
      <c r="G22" s="2185">
        <f t="shared" si="0"/>
        <v>33.051359516616316</v>
      </c>
      <c r="H22" s="2186">
        <v>1</v>
      </c>
      <c r="I22" s="2182"/>
      <c r="J22" s="2183"/>
      <c r="K22" s="2184" t="s">
        <v>4952</v>
      </c>
      <c r="L22" s="2185" t="str">
        <f t="shared" si="1"/>
        <v>-</v>
      </c>
      <c r="M22" s="2186"/>
      <c r="N22" s="2182"/>
      <c r="O22" s="2183"/>
      <c r="P22" s="2184" t="s">
        <v>4952</v>
      </c>
      <c r="Q22" s="2185" t="str">
        <f t="shared" si="2"/>
        <v>-</v>
      </c>
      <c r="R22" s="2186"/>
      <c r="S22" s="2182"/>
      <c r="T22" s="2183"/>
      <c r="U22" s="2184" t="s">
        <v>4952</v>
      </c>
      <c r="V22" s="2185" t="str">
        <f t="shared" si="3"/>
        <v>-</v>
      </c>
      <c r="W22" s="2186"/>
      <c r="X22" s="2187" t="s">
        <v>4953</v>
      </c>
      <c r="Y22" s="2188" t="s">
        <v>4994</v>
      </c>
    </row>
    <row r="23" spans="1:25" ht="24" customHeight="1">
      <c r="A23" s="2190">
        <v>16</v>
      </c>
      <c r="B23" s="2180" t="s">
        <v>4995</v>
      </c>
      <c r="C23" s="2189" t="s">
        <v>4956</v>
      </c>
      <c r="D23" s="2182">
        <v>0</v>
      </c>
      <c r="E23" s="2183">
        <v>1</v>
      </c>
      <c r="F23" s="2184" t="s">
        <v>4952</v>
      </c>
      <c r="G23" s="2185">
        <f t="shared" si="0"/>
        <v>0</v>
      </c>
      <c r="H23" s="2186">
        <v>0</v>
      </c>
      <c r="I23" s="2182"/>
      <c r="J23" s="2183"/>
      <c r="K23" s="2184" t="s">
        <v>4952</v>
      </c>
      <c r="L23" s="2185" t="str">
        <f t="shared" si="1"/>
        <v>-</v>
      </c>
      <c r="M23" s="2186"/>
      <c r="N23" s="2182"/>
      <c r="O23" s="2183"/>
      <c r="P23" s="2184" t="s">
        <v>4952</v>
      </c>
      <c r="Q23" s="2185" t="str">
        <f t="shared" si="2"/>
        <v>-</v>
      </c>
      <c r="R23" s="2186"/>
      <c r="S23" s="2182"/>
      <c r="T23" s="2183"/>
      <c r="U23" s="2184" t="s">
        <v>4952</v>
      </c>
      <c r="V23" s="2185" t="str">
        <f t="shared" si="3"/>
        <v>-</v>
      </c>
      <c r="W23" s="2186"/>
      <c r="X23" s="2187" t="s">
        <v>4953</v>
      </c>
      <c r="Y23" s="2188" t="s">
        <v>4996</v>
      </c>
    </row>
    <row r="24" spans="1:25" ht="24" customHeight="1">
      <c r="A24" s="2190">
        <v>17</v>
      </c>
      <c r="B24" s="2180" t="s">
        <v>4997</v>
      </c>
      <c r="C24" s="2189" t="s">
        <v>4956</v>
      </c>
      <c r="D24" s="2182">
        <v>1</v>
      </c>
      <c r="E24" s="2183">
        <v>1</v>
      </c>
      <c r="F24" s="2184" t="s">
        <v>4952</v>
      </c>
      <c r="G24" s="2185">
        <f t="shared" si="0"/>
        <v>100</v>
      </c>
      <c r="H24" s="2186">
        <v>1</v>
      </c>
      <c r="I24" s="2182"/>
      <c r="J24" s="2183"/>
      <c r="K24" s="2184" t="s">
        <v>4952</v>
      </c>
      <c r="L24" s="2185" t="str">
        <f t="shared" si="1"/>
        <v>-</v>
      </c>
      <c r="M24" s="2186"/>
      <c r="N24" s="2182"/>
      <c r="O24" s="2183"/>
      <c r="P24" s="2184" t="s">
        <v>4952</v>
      </c>
      <c r="Q24" s="2185" t="str">
        <f t="shared" si="2"/>
        <v>-</v>
      </c>
      <c r="R24" s="2186"/>
      <c r="S24" s="2182"/>
      <c r="T24" s="2183"/>
      <c r="U24" s="2184" t="s">
        <v>4952</v>
      </c>
      <c r="V24" s="2185" t="str">
        <f t="shared" si="3"/>
        <v>-</v>
      </c>
      <c r="W24" s="2186"/>
      <c r="X24" s="2187" t="s">
        <v>4953</v>
      </c>
      <c r="Y24" s="2188" t="s">
        <v>4998</v>
      </c>
    </row>
    <row r="25" spans="1:25" ht="24" customHeight="1">
      <c r="A25" s="2190">
        <v>18</v>
      </c>
      <c r="B25" s="2180" t="s">
        <v>4999</v>
      </c>
      <c r="C25" s="2189" t="s">
        <v>4956</v>
      </c>
      <c r="D25" s="2182">
        <v>21</v>
      </c>
      <c r="E25" s="2183">
        <v>21</v>
      </c>
      <c r="F25" s="2184" t="s">
        <v>4952</v>
      </c>
      <c r="G25" s="2185">
        <f t="shared" si="0"/>
        <v>100</v>
      </c>
      <c r="H25" s="2186">
        <v>1</v>
      </c>
      <c r="I25" s="2182"/>
      <c r="J25" s="2183"/>
      <c r="K25" s="2184" t="s">
        <v>4952</v>
      </c>
      <c r="L25" s="2185" t="str">
        <f t="shared" si="1"/>
        <v>-</v>
      </c>
      <c r="M25" s="2186"/>
      <c r="N25" s="2182"/>
      <c r="O25" s="2183"/>
      <c r="P25" s="2184" t="s">
        <v>4952</v>
      </c>
      <c r="Q25" s="2185" t="str">
        <f t="shared" si="2"/>
        <v>-</v>
      </c>
      <c r="R25" s="2186"/>
      <c r="S25" s="2182"/>
      <c r="T25" s="2183"/>
      <c r="U25" s="2184" t="s">
        <v>4952</v>
      </c>
      <c r="V25" s="2185" t="str">
        <f t="shared" si="3"/>
        <v>-</v>
      </c>
      <c r="W25" s="2186"/>
      <c r="X25" s="2187" t="s">
        <v>4953</v>
      </c>
      <c r="Y25" s="2188" t="s">
        <v>5000</v>
      </c>
    </row>
    <row r="26" spans="1:25" ht="24" customHeight="1">
      <c r="A26" s="2190">
        <v>19</v>
      </c>
      <c r="B26" s="2180" t="s">
        <v>5001</v>
      </c>
      <c r="C26" s="2189" t="s">
        <v>4956</v>
      </c>
      <c r="D26" s="2182">
        <v>27</v>
      </c>
      <c r="E26" s="2183">
        <v>30</v>
      </c>
      <c r="F26" s="2184" t="s">
        <v>4952</v>
      </c>
      <c r="G26" s="2185">
        <f t="shared" si="0"/>
        <v>90</v>
      </c>
      <c r="H26" s="2186">
        <v>1</v>
      </c>
      <c r="I26" s="2182"/>
      <c r="J26" s="2183"/>
      <c r="K26" s="2184" t="s">
        <v>4952</v>
      </c>
      <c r="L26" s="2185" t="str">
        <f t="shared" si="1"/>
        <v>-</v>
      </c>
      <c r="M26" s="2186"/>
      <c r="N26" s="2182"/>
      <c r="O26" s="2183"/>
      <c r="P26" s="2184" t="s">
        <v>4952</v>
      </c>
      <c r="Q26" s="2185" t="str">
        <f t="shared" si="2"/>
        <v>-</v>
      </c>
      <c r="R26" s="2186"/>
      <c r="S26" s="2182"/>
      <c r="T26" s="2183"/>
      <c r="U26" s="2184" t="s">
        <v>4952</v>
      </c>
      <c r="V26" s="2185" t="str">
        <f t="shared" si="3"/>
        <v>-</v>
      </c>
      <c r="W26" s="2186"/>
      <c r="X26" s="2187" t="s">
        <v>4953</v>
      </c>
      <c r="Y26" s="2188" t="s">
        <v>5002</v>
      </c>
    </row>
    <row r="27" spans="1:25" ht="24" customHeight="1">
      <c r="A27" s="2190">
        <v>20</v>
      </c>
      <c r="B27" s="2180" t="s">
        <v>5003</v>
      </c>
      <c r="C27" s="2189" t="s">
        <v>4956</v>
      </c>
      <c r="D27" s="2182">
        <v>1</v>
      </c>
      <c r="E27" s="2183">
        <v>1</v>
      </c>
      <c r="F27" s="2184" t="s">
        <v>4952</v>
      </c>
      <c r="G27" s="2185">
        <f t="shared" si="0"/>
        <v>100</v>
      </c>
      <c r="H27" s="2186">
        <v>1</v>
      </c>
      <c r="I27" s="2182"/>
      <c r="J27" s="2183"/>
      <c r="K27" s="2184" t="s">
        <v>4952</v>
      </c>
      <c r="L27" s="2185" t="str">
        <f t="shared" si="1"/>
        <v>-</v>
      </c>
      <c r="M27" s="2186"/>
      <c r="N27" s="2182"/>
      <c r="O27" s="2183"/>
      <c r="P27" s="2184" t="s">
        <v>4952</v>
      </c>
      <c r="Q27" s="2185" t="str">
        <f t="shared" si="2"/>
        <v>-</v>
      </c>
      <c r="R27" s="2186"/>
      <c r="S27" s="2182"/>
      <c r="T27" s="2183"/>
      <c r="U27" s="2184" t="s">
        <v>4952</v>
      </c>
      <c r="V27" s="2185" t="str">
        <f t="shared" si="3"/>
        <v>-</v>
      </c>
      <c r="W27" s="2186"/>
      <c r="X27" s="2187" t="s">
        <v>4953</v>
      </c>
      <c r="Y27" s="2188" t="s">
        <v>5004</v>
      </c>
    </row>
    <row r="28" spans="1:25" ht="24" customHeight="1">
      <c r="A28" s="2190">
        <v>21</v>
      </c>
      <c r="B28" s="2180" t="s">
        <v>5005</v>
      </c>
      <c r="C28" s="2189" t="s">
        <v>4956</v>
      </c>
      <c r="D28" s="2182">
        <v>1</v>
      </c>
      <c r="E28" s="2183">
        <v>1</v>
      </c>
      <c r="F28" s="2184" t="s">
        <v>4952</v>
      </c>
      <c r="G28" s="2185">
        <f t="shared" si="0"/>
        <v>100</v>
      </c>
      <c r="H28" s="2186">
        <v>1</v>
      </c>
      <c r="I28" s="2182"/>
      <c r="J28" s="2183"/>
      <c r="K28" s="2184" t="s">
        <v>4952</v>
      </c>
      <c r="L28" s="2185" t="str">
        <f t="shared" si="1"/>
        <v>-</v>
      </c>
      <c r="M28" s="2186"/>
      <c r="N28" s="2182"/>
      <c r="O28" s="2183"/>
      <c r="P28" s="2184" t="s">
        <v>4952</v>
      </c>
      <c r="Q28" s="2185" t="str">
        <f t="shared" si="2"/>
        <v>-</v>
      </c>
      <c r="R28" s="2186"/>
      <c r="S28" s="2182"/>
      <c r="T28" s="2183"/>
      <c r="U28" s="2184" t="s">
        <v>4952</v>
      </c>
      <c r="V28" s="2185" t="str">
        <f t="shared" si="3"/>
        <v>-</v>
      </c>
      <c r="W28" s="2186"/>
      <c r="X28" s="2187" t="s">
        <v>4968</v>
      </c>
      <c r="Y28" s="2188" t="s">
        <v>5006</v>
      </c>
    </row>
    <row r="29" spans="1:25" ht="22.5" customHeight="1">
      <c r="A29" s="2190">
        <v>22</v>
      </c>
      <c r="B29" s="2180" t="s">
        <v>5007</v>
      </c>
      <c r="C29" s="2202"/>
      <c r="D29" s="2202" t="s">
        <v>4952</v>
      </c>
      <c r="E29" s="2203" t="s">
        <v>4952</v>
      </c>
      <c r="F29" s="2184" t="s">
        <v>4952</v>
      </c>
      <c r="G29" s="2185" t="s">
        <v>4952</v>
      </c>
      <c r="H29" s="2186">
        <v>1</v>
      </c>
      <c r="I29" s="2202" t="s">
        <v>4952</v>
      </c>
      <c r="J29" s="2203" t="s">
        <v>4952</v>
      </c>
      <c r="K29" s="2184" t="s">
        <v>4952</v>
      </c>
      <c r="L29" s="2185" t="s">
        <v>4952</v>
      </c>
      <c r="M29" s="2186"/>
      <c r="N29" s="2202" t="s">
        <v>4952</v>
      </c>
      <c r="O29" s="2203" t="s">
        <v>4952</v>
      </c>
      <c r="P29" s="2184" t="s">
        <v>4952</v>
      </c>
      <c r="Q29" s="2185" t="s">
        <v>4952</v>
      </c>
      <c r="R29" s="2186"/>
      <c r="S29" s="2202" t="s">
        <v>4952</v>
      </c>
      <c r="T29" s="2203" t="s">
        <v>4952</v>
      </c>
      <c r="U29" s="2184" t="s">
        <v>4952</v>
      </c>
      <c r="V29" s="2185" t="s">
        <v>4952</v>
      </c>
      <c r="W29" s="2186"/>
      <c r="X29" s="2187"/>
      <c r="Y29" s="2188" t="s">
        <v>5008</v>
      </c>
    </row>
    <row r="30" spans="1:25" ht="21.6" customHeight="1">
      <c r="A30" s="2190"/>
      <c r="B30" s="2180" t="s">
        <v>5009</v>
      </c>
      <c r="C30" s="2189" t="s">
        <v>4956</v>
      </c>
      <c r="D30" s="2182">
        <v>1</v>
      </c>
      <c r="E30" s="2183">
        <v>1</v>
      </c>
      <c r="F30" s="2184" t="s">
        <v>4952</v>
      </c>
      <c r="G30" s="2185">
        <f t="shared" si="0"/>
        <v>100</v>
      </c>
      <c r="H30" s="2192" t="s">
        <v>4952</v>
      </c>
      <c r="I30" s="2182"/>
      <c r="J30" s="2183"/>
      <c r="K30" s="2184" t="s">
        <v>4952</v>
      </c>
      <c r="L30" s="2185" t="str">
        <f t="shared" ref="L30:L32" si="4">IF(J30=0,"-",I30/J30*100)</f>
        <v>-</v>
      </c>
      <c r="M30" s="2192" t="s">
        <v>4952</v>
      </c>
      <c r="N30" s="2182"/>
      <c r="O30" s="2183"/>
      <c r="P30" s="2184" t="s">
        <v>4952</v>
      </c>
      <c r="Q30" s="2185" t="str">
        <f t="shared" ref="Q30:Q32" si="5">IF(O30=0,"-",N30/O30*100)</f>
        <v>-</v>
      </c>
      <c r="R30" s="2192" t="s">
        <v>4952</v>
      </c>
      <c r="S30" s="2182"/>
      <c r="T30" s="2183"/>
      <c r="U30" s="2184" t="s">
        <v>4952</v>
      </c>
      <c r="V30" s="2185" t="str">
        <f t="shared" ref="V30:V32" si="6">IF(T30=0,"-",S30/T30*100)</f>
        <v>-</v>
      </c>
      <c r="W30" s="2192" t="s">
        <v>4952</v>
      </c>
      <c r="X30" s="2187" t="s">
        <v>4968</v>
      </c>
      <c r="Y30" s="2180"/>
    </row>
    <row r="31" spans="1:25" ht="21.6" customHeight="1">
      <c r="A31" s="2190"/>
      <c r="B31" s="2180" t="s">
        <v>5010</v>
      </c>
      <c r="C31" s="2189" t="s">
        <v>4956</v>
      </c>
      <c r="D31" s="2182">
        <v>1</v>
      </c>
      <c r="E31" s="2183">
        <v>1</v>
      </c>
      <c r="F31" s="2184" t="s">
        <v>4952</v>
      </c>
      <c r="G31" s="2185">
        <f t="shared" si="0"/>
        <v>100</v>
      </c>
      <c r="H31" s="2192" t="s">
        <v>4952</v>
      </c>
      <c r="I31" s="2182"/>
      <c r="J31" s="2183"/>
      <c r="K31" s="2184" t="s">
        <v>4952</v>
      </c>
      <c r="L31" s="2185" t="str">
        <f t="shared" si="4"/>
        <v>-</v>
      </c>
      <c r="M31" s="2192" t="s">
        <v>4952</v>
      </c>
      <c r="N31" s="2182"/>
      <c r="O31" s="2183"/>
      <c r="P31" s="2184" t="s">
        <v>4952</v>
      </c>
      <c r="Q31" s="2185" t="str">
        <f t="shared" si="5"/>
        <v>-</v>
      </c>
      <c r="R31" s="2192" t="s">
        <v>4952</v>
      </c>
      <c r="S31" s="2182"/>
      <c r="T31" s="2183"/>
      <c r="U31" s="2184" t="s">
        <v>4952</v>
      </c>
      <c r="V31" s="2185" t="str">
        <f t="shared" si="6"/>
        <v>-</v>
      </c>
      <c r="W31" s="2192" t="s">
        <v>4952</v>
      </c>
      <c r="X31" s="2187" t="s">
        <v>4953</v>
      </c>
      <c r="Y31" s="2180"/>
    </row>
    <row r="32" spans="1:25" ht="21.6" customHeight="1">
      <c r="A32" s="2190"/>
      <c r="B32" s="2180" t="s">
        <v>5011</v>
      </c>
      <c r="C32" s="2189" t="s">
        <v>4956</v>
      </c>
      <c r="D32" s="2182">
        <v>1</v>
      </c>
      <c r="E32" s="2183">
        <v>1</v>
      </c>
      <c r="F32" s="2184" t="s">
        <v>4952</v>
      </c>
      <c r="G32" s="2185">
        <f t="shared" si="0"/>
        <v>100</v>
      </c>
      <c r="H32" s="2192" t="s">
        <v>4952</v>
      </c>
      <c r="I32" s="2182"/>
      <c r="J32" s="2183"/>
      <c r="K32" s="2184" t="s">
        <v>4952</v>
      </c>
      <c r="L32" s="2185" t="str">
        <f t="shared" si="4"/>
        <v>-</v>
      </c>
      <c r="M32" s="2192" t="s">
        <v>4952</v>
      </c>
      <c r="N32" s="2182"/>
      <c r="O32" s="2183"/>
      <c r="P32" s="2184" t="s">
        <v>4952</v>
      </c>
      <c r="Q32" s="2185" t="str">
        <f t="shared" si="5"/>
        <v>-</v>
      </c>
      <c r="R32" s="2192" t="s">
        <v>4952</v>
      </c>
      <c r="S32" s="2182"/>
      <c r="T32" s="2183"/>
      <c r="U32" s="2184" t="s">
        <v>4952</v>
      </c>
      <c r="V32" s="2185" t="str">
        <f t="shared" si="6"/>
        <v>-</v>
      </c>
      <c r="W32" s="2192" t="s">
        <v>4952</v>
      </c>
      <c r="X32" s="2187" t="s">
        <v>5012</v>
      </c>
      <c r="Y32" s="2180"/>
    </row>
    <row r="33" spans="1:25" s="2215" customFormat="1" ht="23.25" customHeight="1">
      <c r="A33" s="2205">
        <v>23</v>
      </c>
      <c r="B33" s="2206" t="s">
        <v>5013</v>
      </c>
      <c r="C33" s="2207"/>
      <c r="D33" s="2208" t="s">
        <v>4952</v>
      </c>
      <c r="E33" s="2209" t="s">
        <v>4952</v>
      </c>
      <c r="F33" s="2210" t="s">
        <v>4952</v>
      </c>
      <c r="G33" s="2211" t="s">
        <v>4952</v>
      </c>
      <c r="H33" s="2212">
        <v>0</v>
      </c>
      <c r="I33" s="2208" t="s">
        <v>4952</v>
      </c>
      <c r="J33" s="2209" t="s">
        <v>4952</v>
      </c>
      <c r="K33" s="2210" t="s">
        <v>4952</v>
      </c>
      <c r="L33" s="2211" t="s">
        <v>4952</v>
      </c>
      <c r="M33" s="2212"/>
      <c r="N33" s="2208" t="s">
        <v>4952</v>
      </c>
      <c r="O33" s="2209" t="s">
        <v>4952</v>
      </c>
      <c r="P33" s="2210" t="s">
        <v>4952</v>
      </c>
      <c r="Q33" s="2211" t="s">
        <v>4952</v>
      </c>
      <c r="R33" s="2212"/>
      <c r="S33" s="2208" t="s">
        <v>4952</v>
      </c>
      <c r="T33" s="2209" t="s">
        <v>4952</v>
      </c>
      <c r="U33" s="2210" t="s">
        <v>4952</v>
      </c>
      <c r="V33" s="2211" t="s">
        <v>4952</v>
      </c>
      <c r="W33" s="2212"/>
      <c r="X33" s="2213"/>
      <c r="Y33" s="2214" t="s">
        <v>5014</v>
      </c>
    </row>
    <row r="34" spans="1:25" ht="43.5">
      <c r="A34" s="2190"/>
      <c r="B34" s="2180" t="s">
        <v>5015</v>
      </c>
      <c r="C34" s="2189" t="s">
        <v>4956</v>
      </c>
      <c r="D34" s="2182">
        <v>45</v>
      </c>
      <c r="E34" s="2183">
        <v>111</v>
      </c>
      <c r="F34" s="2184" t="s">
        <v>4952</v>
      </c>
      <c r="G34" s="2185">
        <f t="shared" si="0"/>
        <v>40.54054054054054</v>
      </c>
      <c r="H34" s="2192" t="s">
        <v>4952</v>
      </c>
      <c r="I34" s="2182"/>
      <c r="J34" s="2183"/>
      <c r="K34" s="2184" t="s">
        <v>4952</v>
      </c>
      <c r="L34" s="2185" t="str">
        <f t="shared" ref="L34:L35" si="7">IF(J34=0,"-",I34/J34*100)</f>
        <v>-</v>
      </c>
      <c r="M34" s="2192" t="s">
        <v>4952</v>
      </c>
      <c r="N34" s="2182"/>
      <c r="O34" s="2183"/>
      <c r="P34" s="2184" t="s">
        <v>4952</v>
      </c>
      <c r="Q34" s="2185" t="str">
        <f t="shared" ref="Q34:Q35" si="8">IF(O34=0,"-",N34/O34*100)</f>
        <v>-</v>
      </c>
      <c r="R34" s="2192" t="s">
        <v>4952</v>
      </c>
      <c r="S34" s="2182"/>
      <c r="T34" s="2183"/>
      <c r="U34" s="2184" t="s">
        <v>4952</v>
      </c>
      <c r="V34" s="2185" t="str">
        <f t="shared" ref="V34:V35" si="9">IF(T34=0,"-",S34/T34*100)</f>
        <v>-</v>
      </c>
      <c r="W34" s="2192" t="s">
        <v>4952</v>
      </c>
      <c r="X34" s="2187" t="s">
        <v>4968</v>
      </c>
      <c r="Y34" s="2180"/>
    </row>
    <row r="35" spans="1:25" s="2217" customFormat="1" ht="21" customHeight="1">
      <c r="A35" s="2193"/>
      <c r="B35" s="2216" t="s">
        <v>5016</v>
      </c>
      <c r="C35" s="2189" t="s">
        <v>4956</v>
      </c>
      <c r="D35" s="2182">
        <v>1</v>
      </c>
      <c r="E35" s="2183">
        <v>1</v>
      </c>
      <c r="F35" s="2184" t="s">
        <v>4952</v>
      </c>
      <c r="G35" s="2185">
        <f t="shared" si="0"/>
        <v>100</v>
      </c>
      <c r="H35" s="2192" t="s">
        <v>4952</v>
      </c>
      <c r="I35" s="2182"/>
      <c r="J35" s="2183"/>
      <c r="K35" s="2184" t="s">
        <v>4952</v>
      </c>
      <c r="L35" s="2185" t="str">
        <f t="shared" si="7"/>
        <v>-</v>
      </c>
      <c r="M35" s="2192" t="s">
        <v>4952</v>
      </c>
      <c r="N35" s="2182"/>
      <c r="O35" s="2183"/>
      <c r="P35" s="2184" t="s">
        <v>4952</v>
      </c>
      <c r="Q35" s="2185" t="str">
        <f t="shared" si="8"/>
        <v>-</v>
      </c>
      <c r="R35" s="2192" t="s">
        <v>4952</v>
      </c>
      <c r="S35" s="2182"/>
      <c r="T35" s="2183"/>
      <c r="U35" s="2184" t="s">
        <v>4952</v>
      </c>
      <c r="V35" s="2185" t="str">
        <f t="shared" si="9"/>
        <v>-</v>
      </c>
      <c r="W35" s="2192" t="s">
        <v>4952</v>
      </c>
      <c r="X35" s="2187" t="s">
        <v>4982</v>
      </c>
      <c r="Y35" s="2216"/>
    </row>
    <row r="36" spans="1:25" ht="42" customHeight="1">
      <c r="A36" s="2190">
        <v>24</v>
      </c>
      <c r="B36" s="2180" t="s">
        <v>5017</v>
      </c>
      <c r="C36" s="2189"/>
      <c r="D36" s="2202" t="s">
        <v>4952</v>
      </c>
      <c r="E36" s="2203" t="s">
        <v>4952</v>
      </c>
      <c r="F36" s="2184" t="s">
        <v>4952</v>
      </c>
      <c r="G36" s="2185" t="s">
        <v>4952</v>
      </c>
      <c r="H36" s="2186">
        <v>1</v>
      </c>
      <c r="I36" s="2202" t="s">
        <v>4952</v>
      </c>
      <c r="J36" s="2203" t="s">
        <v>4952</v>
      </c>
      <c r="K36" s="2184" t="s">
        <v>4952</v>
      </c>
      <c r="L36" s="2185" t="s">
        <v>4952</v>
      </c>
      <c r="M36" s="2186"/>
      <c r="N36" s="2202" t="s">
        <v>4952</v>
      </c>
      <c r="O36" s="2203" t="s">
        <v>4952</v>
      </c>
      <c r="P36" s="2184" t="s">
        <v>4952</v>
      </c>
      <c r="Q36" s="2185" t="s">
        <v>4952</v>
      </c>
      <c r="R36" s="2186"/>
      <c r="S36" s="2202" t="s">
        <v>4952</v>
      </c>
      <c r="T36" s="2203" t="s">
        <v>4952</v>
      </c>
      <c r="U36" s="2184" t="s">
        <v>4952</v>
      </c>
      <c r="V36" s="2185" t="s">
        <v>4952</v>
      </c>
      <c r="W36" s="2186"/>
      <c r="X36" s="2187" t="s">
        <v>4982</v>
      </c>
      <c r="Y36" s="2188" t="s">
        <v>5018</v>
      </c>
    </row>
    <row r="37" spans="1:25" ht="21.75" customHeight="1">
      <c r="A37" s="2190"/>
      <c r="B37" s="2180" t="s">
        <v>5019</v>
      </c>
      <c r="C37" s="2189" t="s">
        <v>5020</v>
      </c>
      <c r="D37" s="2182">
        <v>1</v>
      </c>
      <c r="E37" s="2183">
        <v>1</v>
      </c>
      <c r="F37" s="2184" t="s">
        <v>4952</v>
      </c>
      <c r="G37" s="2185">
        <f t="shared" ref="G37:G39" si="10">IF(E37=0,"-",D37/E37*100)</f>
        <v>100</v>
      </c>
      <c r="H37" s="2192" t="s">
        <v>4952</v>
      </c>
      <c r="I37" s="2182"/>
      <c r="J37" s="2183"/>
      <c r="K37" s="2184" t="s">
        <v>4952</v>
      </c>
      <c r="L37" s="2185" t="str">
        <f t="shared" ref="L37:L39" si="11">IF(J37=0,"-",I37/J37*100)</f>
        <v>-</v>
      </c>
      <c r="M37" s="2192" t="s">
        <v>4952</v>
      </c>
      <c r="N37" s="2182"/>
      <c r="O37" s="2183"/>
      <c r="P37" s="2184" t="s">
        <v>4952</v>
      </c>
      <c r="Q37" s="2185" t="str">
        <f t="shared" ref="Q37:Q39" si="12">IF(O37=0,"-",N37/O37*100)</f>
        <v>-</v>
      </c>
      <c r="R37" s="2192" t="s">
        <v>4952</v>
      </c>
      <c r="S37" s="2182"/>
      <c r="T37" s="2183"/>
      <c r="U37" s="2184" t="s">
        <v>4952</v>
      </c>
      <c r="V37" s="2185" t="str">
        <f t="shared" ref="V37:V39" si="13">IF(T37=0,"-",S37/T37*100)</f>
        <v>-</v>
      </c>
      <c r="W37" s="2192" t="s">
        <v>4952</v>
      </c>
      <c r="X37" s="2218"/>
      <c r="Y37" s="2180"/>
    </row>
    <row r="38" spans="1:25" ht="21.75" customHeight="1">
      <c r="A38" s="2190"/>
      <c r="B38" s="2180" t="s">
        <v>5021</v>
      </c>
      <c r="C38" s="2189" t="s">
        <v>5022</v>
      </c>
      <c r="D38" s="2182">
        <v>20</v>
      </c>
      <c r="E38" s="2183">
        <v>20</v>
      </c>
      <c r="F38" s="2184" t="s">
        <v>4952</v>
      </c>
      <c r="G38" s="2185">
        <f t="shared" si="10"/>
        <v>100</v>
      </c>
      <c r="H38" s="2192" t="s">
        <v>4952</v>
      </c>
      <c r="I38" s="2182"/>
      <c r="J38" s="2183"/>
      <c r="K38" s="2184" t="s">
        <v>4952</v>
      </c>
      <c r="L38" s="2185" t="str">
        <f t="shared" si="11"/>
        <v>-</v>
      </c>
      <c r="M38" s="2192" t="s">
        <v>4952</v>
      </c>
      <c r="N38" s="2182"/>
      <c r="O38" s="2183"/>
      <c r="P38" s="2184" t="s">
        <v>4952</v>
      </c>
      <c r="Q38" s="2185" t="str">
        <f t="shared" si="12"/>
        <v>-</v>
      </c>
      <c r="R38" s="2192" t="s">
        <v>4952</v>
      </c>
      <c r="S38" s="2182"/>
      <c r="T38" s="2183"/>
      <c r="U38" s="2184" t="s">
        <v>4952</v>
      </c>
      <c r="V38" s="2185" t="str">
        <f t="shared" si="13"/>
        <v>-</v>
      </c>
      <c r="W38" s="2192" t="s">
        <v>4952</v>
      </c>
      <c r="X38" s="2218"/>
      <c r="Y38" s="2180"/>
    </row>
    <row r="39" spans="1:25" ht="21.75">
      <c r="A39" s="2190"/>
      <c r="B39" s="2180" t="s">
        <v>5023</v>
      </c>
      <c r="C39" s="2189" t="s">
        <v>5024</v>
      </c>
      <c r="D39" s="2182">
        <v>1</v>
      </c>
      <c r="E39" s="2183">
        <v>1</v>
      </c>
      <c r="F39" s="2184" t="s">
        <v>4952</v>
      </c>
      <c r="G39" s="2185">
        <f t="shared" si="10"/>
        <v>100</v>
      </c>
      <c r="H39" s="2192" t="s">
        <v>4952</v>
      </c>
      <c r="I39" s="2182"/>
      <c r="J39" s="2183"/>
      <c r="K39" s="2184" t="s">
        <v>4952</v>
      </c>
      <c r="L39" s="2185" t="str">
        <f t="shared" si="11"/>
        <v>-</v>
      </c>
      <c r="M39" s="2192" t="s">
        <v>4952</v>
      </c>
      <c r="N39" s="2182"/>
      <c r="O39" s="2183"/>
      <c r="P39" s="2184" t="s">
        <v>4952</v>
      </c>
      <c r="Q39" s="2185" t="str">
        <f t="shared" si="12"/>
        <v>-</v>
      </c>
      <c r="R39" s="2192" t="s">
        <v>4952</v>
      </c>
      <c r="S39" s="2182"/>
      <c r="T39" s="2183"/>
      <c r="U39" s="2184" t="s">
        <v>4952</v>
      </c>
      <c r="V39" s="2185" t="str">
        <f t="shared" si="13"/>
        <v>-</v>
      </c>
      <c r="W39" s="2192" t="s">
        <v>4952</v>
      </c>
      <c r="X39" s="2218"/>
      <c r="Y39" s="2180"/>
    </row>
    <row r="40" spans="1:25" s="2217" customFormat="1" ht="45.75" customHeight="1">
      <c r="A40" s="2193">
        <v>25</v>
      </c>
      <c r="B40" s="2216" t="s">
        <v>5025</v>
      </c>
      <c r="C40" s="2219"/>
      <c r="D40" s="2202" t="s">
        <v>4952</v>
      </c>
      <c r="E40" s="2203" t="s">
        <v>4952</v>
      </c>
      <c r="F40" s="2184" t="s">
        <v>4952</v>
      </c>
      <c r="G40" s="2185" t="s">
        <v>4952</v>
      </c>
      <c r="H40" s="2220">
        <v>0</v>
      </c>
      <c r="I40" s="2202" t="s">
        <v>4952</v>
      </c>
      <c r="J40" s="2203" t="s">
        <v>4952</v>
      </c>
      <c r="K40" s="2184" t="s">
        <v>4952</v>
      </c>
      <c r="L40" s="2185" t="s">
        <v>4952</v>
      </c>
      <c r="M40" s="2220"/>
      <c r="N40" s="2202" t="s">
        <v>4952</v>
      </c>
      <c r="O40" s="2203" t="s">
        <v>4952</v>
      </c>
      <c r="P40" s="2184" t="s">
        <v>4952</v>
      </c>
      <c r="Q40" s="2185" t="s">
        <v>4952</v>
      </c>
      <c r="R40" s="2220"/>
      <c r="S40" s="2202" t="s">
        <v>4952</v>
      </c>
      <c r="T40" s="2203" t="s">
        <v>4952</v>
      </c>
      <c r="U40" s="2184" t="s">
        <v>4952</v>
      </c>
      <c r="V40" s="2185" t="s">
        <v>4952</v>
      </c>
      <c r="W40" s="2220"/>
      <c r="X40" s="2221" t="s">
        <v>5026</v>
      </c>
      <c r="Y40" s="2222" t="s">
        <v>5027</v>
      </c>
    </row>
    <row r="41" spans="1:25" s="2217" customFormat="1" ht="20.45" customHeight="1">
      <c r="A41" s="2193"/>
      <c r="B41" s="2216" t="s">
        <v>5028</v>
      </c>
      <c r="C41" s="2219" t="s">
        <v>5029</v>
      </c>
      <c r="D41" s="2223"/>
      <c r="E41" s="2184" t="s">
        <v>4952</v>
      </c>
      <c r="F41" s="2224"/>
      <c r="G41" s="2185" t="str">
        <f>IF(F41=0,"-",D41/F41)</f>
        <v>-</v>
      </c>
      <c r="H41" s="2192" t="s">
        <v>4952</v>
      </c>
      <c r="I41" s="2182"/>
      <c r="J41" s="2184" t="s">
        <v>4952</v>
      </c>
      <c r="K41" s="2183"/>
      <c r="L41" s="2185" t="str">
        <f>IF(K41=0,"-",I41/K41)</f>
        <v>-</v>
      </c>
      <c r="M41" s="2192" t="s">
        <v>4952</v>
      </c>
      <c r="N41" s="2182"/>
      <c r="O41" s="2184" t="s">
        <v>4952</v>
      </c>
      <c r="P41" s="2183"/>
      <c r="Q41" s="2185" t="str">
        <f>IF(P41=0,"-",N41/P41)</f>
        <v>-</v>
      </c>
      <c r="R41" s="2192" t="s">
        <v>4952</v>
      </c>
      <c r="S41" s="2182"/>
      <c r="T41" s="2184" t="s">
        <v>4952</v>
      </c>
      <c r="U41" s="2183"/>
      <c r="V41" s="2185" t="str">
        <f>IF(U41=0,"-",S41/U41)</f>
        <v>-</v>
      </c>
      <c r="W41" s="2192" t="s">
        <v>4952</v>
      </c>
      <c r="X41" s="2187"/>
      <c r="Y41" s="2216"/>
    </row>
    <row r="42" spans="1:25" s="2217" customFormat="1" ht="20.45" customHeight="1">
      <c r="A42" s="2193"/>
      <c r="B42" s="2216" t="s">
        <v>5030</v>
      </c>
      <c r="C42" s="2219" t="s">
        <v>5029</v>
      </c>
      <c r="D42" s="2223"/>
      <c r="E42" s="2184" t="s">
        <v>4952</v>
      </c>
      <c r="F42" s="2224"/>
      <c r="G42" s="2185" t="str">
        <f t="shared" ref="G42:G45" si="14">IF(F42=0,"-",D42/F42)</f>
        <v>-</v>
      </c>
      <c r="H42" s="2192" t="s">
        <v>4952</v>
      </c>
      <c r="I42" s="2182"/>
      <c r="J42" s="2184" t="s">
        <v>4952</v>
      </c>
      <c r="K42" s="2183"/>
      <c r="L42" s="2185" t="str">
        <f t="shared" ref="L42:L45" si="15">IF(K42=0,"-",I42/K42)</f>
        <v>-</v>
      </c>
      <c r="M42" s="2192" t="s">
        <v>4952</v>
      </c>
      <c r="N42" s="2182"/>
      <c r="O42" s="2184" t="s">
        <v>4952</v>
      </c>
      <c r="P42" s="2183"/>
      <c r="Q42" s="2185" t="str">
        <f t="shared" ref="Q42:Q45" si="16">IF(P42=0,"-",N42/P42)</f>
        <v>-</v>
      </c>
      <c r="R42" s="2192" t="s">
        <v>4952</v>
      </c>
      <c r="S42" s="2182"/>
      <c r="T42" s="2184" t="s">
        <v>4952</v>
      </c>
      <c r="U42" s="2183"/>
      <c r="V42" s="2185" t="str">
        <f t="shared" ref="V42:V45" si="17">IF(U42=0,"-",S42/U42)</f>
        <v>-</v>
      </c>
      <c r="W42" s="2192" t="s">
        <v>4952</v>
      </c>
      <c r="X42" s="2187"/>
      <c r="Y42" s="2216"/>
    </row>
    <row r="43" spans="1:25" s="2217" customFormat="1" ht="20.45" customHeight="1">
      <c r="A43" s="2193"/>
      <c r="B43" s="2216" t="s">
        <v>5031</v>
      </c>
      <c r="C43" s="2219" t="s">
        <v>5029</v>
      </c>
      <c r="D43" s="2223"/>
      <c r="E43" s="2184" t="s">
        <v>4952</v>
      </c>
      <c r="F43" s="2224"/>
      <c r="G43" s="2185" t="str">
        <f t="shared" si="14"/>
        <v>-</v>
      </c>
      <c r="H43" s="2192" t="s">
        <v>4952</v>
      </c>
      <c r="I43" s="2182"/>
      <c r="J43" s="2184" t="s">
        <v>4952</v>
      </c>
      <c r="K43" s="2183"/>
      <c r="L43" s="2185" t="str">
        <f t="shared" si="15"/>
        <v>-</v>
      </c>
      <c r="M43" s="2192" t="s">
        <v>4952</v>
      </c>
      <c r="N43" s="2182"/>
      <c r="O43" s="2184" t="s">
        <v>4952</v>
      </c>
      <c r="P43" s="2183"/>
      <c r="Q43" s="2185" t="str">
        <f t="shared" si="16"/>
        <v>-</v>
      </c>
      <c r="R43" s="2192" t="s">
        <v>4952</v>
      </c>
      <c r="S43" s="2182"/>
      <c r="T43" s="2184" t="s">
        <v>4952</v>
      </c>
      <c r="U43" s="2183"/>
      <c r="V43" s="2185" t="str">
        <f t="shared" si="17"/>
        <v>-</v>
      </c>
      <c r="W43" s="2192" t="s">
        <v>4952</v>
      </c>
      <c r="X43" s="2187"/>
      <c r="Y43" s="2216"/>
    </row>
    <row r="44" spans="1:25" s="2217" customFormat="1" ht="20.45" customHeight="1">
      <c r="A44" s="2193"/>
      <c r="B44" s="2216" t="s">
        <v>5032</v>
      </c>
      <c r="C44" s="2219" t="s">
        <v>5029</v>
      </c>
      <c r="D44" s="2182">
        <v>0.7</v>
      </c>
      <c r="E44" s="2184" t="s">
        <v>4952</v>
      </c>
      <c r="F44" s="2183">
        <v>0.8</v>
      </c>
      <c r="G44" s="2185">
        <f t="shared" si="14"/>
        <v>0.87499999999999989</v>
      </c>
      <c r="H44" s="2192">
        <v>0</v>
      </c>
      <c r="I44" s="2182"/>
      <c r="J44" s="2184" t="s">
        <v>4952</v>
      </c>
      <c r="K44" s="2183"/>
      <c r="L44" s="2185" t="str">
        <f t="shared" si="15"/>
        <v>-</v>
      </c>
      <c r="M44" s="2192" t="s">
        <v>4952</v>
      </c>
      <c r="N44" s="2182"/>
      <c r="O44" s="2184" t="s">
        <v>4952</v>
      </c>
      <c r="P44" s="2183"/>
      <c r="Q44" s="2185" t="str">
        <f t="shared" si="16"/>
        <v>-</v>
      </c>
      <c r="R44" s="2192" t="s">
        <v>4952</v>
      </c>
      <c r="S44" s="2182"/>
      <c r="T44" s="2184" t="s">
        <v>4952</v>
      </c>
      <c r="U44" s="2183"/>
      <c r="V44" s="2185" t="str">
        <f t="shared" si="17"/>
        <v>-</v>
      </c>
      <c r="W44" s="2192" t="s">
        <v>4952</v>
      </c>
      <c r="X44" s="2187"/>
      <c r="Y44" s="2216"/>
    </row>
    <row r="45" spans="1:25" s="2217" customFormat="1" ht="20.45" customHeight="1">
      <c r="A45" s="2193"/>
      <c r="B45" s="2216" t="s">
        <v>5033</v>
      </c>
      <c r="C45" s="2219" t="s">
        <v>5029</v>
      </c>
      <c r="D45" s="2223"/>
      <c r="E45" s="2184" t="s">
        <v>4952</v>
      </c>
      <c r="F45" s="2224"/>
      <c r="G45" s="2185" t="str">
        <f t="shared" si="14"/>
        <v>-</v>
      </c>
      <c r="H45" s="2192" t="s">
        <v>4952</v>
      </c>
      <c r="I45" s="2182"/>
      <c r="J45" s="2184" t="s">
        <v>4952</v>
      </c>
      <c r="K45" s="2183"/>
      <c r="L45" s="2185" t="str">
        <f t="shared" si="15"/>
        <v>-</v>
      </c>
      <c r="M45" s="2192" t="s">
        <v>4952</v>
      </c>
      <c r="N45" s="2182"/>
      <c r="O45" s="2184" t="s">
        <v>4952</v>
      </c>
      <c r="P45" s="2183"/>
      <c r="Q45" s="2185" t="str">
        <f t="shared" si="16"/>
        <v>-</v>
      </c>
      <c r="R45" s="2192" t="s">
        <v>4952</v>
      </c>
      <c r="S45" s="2182"/>
      <c r="T45" s="2184" t="s">
        <v>4952</v>
      </c>
      <c r="U45" s="2183"/>
      <c r="V45" s="2185" t="str">
        <f t="shared" si="17"/>
        <v>-</v>
      </c>
      <c r="W45" s="2192" t="s">
        <v>4952</v>
      </c>
      <c r="X45" s="2187"/>
      <c r="Y45" s="2216"/>
    </row>
    <row r="46" spans="1:25" s="2217" customFormat="1" ht="20.45" customHeight="1">
      <c r="A46" s="2193"/>
      <c r="B46" s="2216" t="s">
        <v>5034</v>
      </c>
      <c r="C46" s="2219" t="s">
        <v>5035</v>
      </c>
      <c r="D46" s="2202" t="s">
        <v>4952</v>
      </c>
      <c r="E46" s="2225"/>
      <c r="F46" s="2224"/>
      <c r="G46" s="2185" t="str">
        <f>IF(F46=0,"-",E46/F46*100)</f>
        <v>-</v>
      </c>
      <c r="H46" s="2192" t="s">
        <v>4952</v>
      </c>
      <c r="I46" s="2202" t="s">
        <v>4952</v>
      </c>
      <c r="J46" s="2226"/>
      <c r="K46" s="2183"/>
      <c r="L46" s="2185" t="str">
        <f>IF(K46=0,"-",J46/K46*100)</f>
        <v>-</v>
      </c>
      <c r="M46" s="2192" t="s">
        <v>4952</v>
      </c>
      <c r="N46" s="2202" t="s">
        <v>4952</v>
      </c>
      <c r="O46" s="2226"/>
      <c r="P46" s="2183"/>
      <c r="Q46" s="2185" t="str">
        <f>IF(P46=0,"-",O46/P46*100)</f>
        <v>-</v>
      </c>
      <c r="R46" s="2192" t="s">
        <v>4952</v>
      </c>
      <c r="S46" s="2202" t="s">
        <v>4952</v>
      </c>
      <c r="T46" s="2226"/>
      <c r="U46" s="2183"/>
      <c r="V46" s="2185" t="str">
        <f>IF(U46=0,"-",T46/U46*100)</f>
        <v>-</v>
      </c>
      <c r="W46" s="2192" t="s">
        <v>4952</v>
      </c>
      <c r="X46" s="2187"/>
      <c r="Y46" s="2216"/>
    </row>
    <row r="47" spans="1:25" s="2217" customFormat="1" ht="20.45" customHeight="1">
      <c r="A47" s="2193"/>
      <c r="B47" s="2216" t="s">
        <v>5036</v>
      </c>
      <c r="C47" s="2219" t="s">
        <v>5035</v>
      </c>
      <c r="D47" s="2202" t="s">
        <v>4952</v>
      </c>
      <c r="E47" s="2225"/>
      <c r="F47" s="2224"/>
      <c r="G47" s="2185" t="str">
        <f t="shared" ref="G47:G48" si="18">IF(F47=0,"-",E47/F47*100)</f>
        <v>-</v>
      </c>
      <c r="H47" s="2192" t="s">
        <v>4952</v>
      </c>
      <c r="I47" s="2202" t="s">
        <v>4952</v>
      </c>
      <c r="J47" s="2226"/>
      <c r="K47" s="2183"/>
      <c r="L47" s="2185" t="str">
        <f t="shared" ref="L47:L48" si="19">IF(K47=0,"-",J47/K47*100)</f>
        <v>-</v>
      </c>
      <c r="M47" s="2192" t="s">
        <v>4952</v>
      </c>
      <c r="N47" s="2202" t="s">
        <v>4952</v>
      </c>
      <c r="O47" s="2226"/>
      <c r="P47" s="2183"/>
      <c r="Q47" s="2185" t="str">
        <f t="shared" ref="Q47:Q48" si="20">IF(P47=0,"-",O47/P47*100)</f>
        <v>-</v>
      </c>
      <c r="R47" s="2192" t="s">
        <v>4952</v>
      </c>
      <c r="S47" s="2202" t="s">
        <v>4952</v>
      </c>
      <c r="T47" s="2226"/>
      <c r="U47" s="2183"/>
      <c r="V47" s="2185" t="str">
        <f t="shared" ref="V47:V48" si="21">IF(U47=0,"-",T47/U47*100)</f>
        <v>-</v>
      </c>
      <c r="W47" s="2192" t="s">
        <v>4952</v>
      </c>
      <c r="X47" s="2187"/>
      <c r="Y47" s="2216"/>
    </row>
    <row r="48" spans="1:25" s="2217" customFormat="1" ht="19.899999999999999" customHeight="1">
      <c r="A48" s="2193"/>
      <c r="B48" s="2216" t="s">
        <v>5037</v>
      </c>
      <c r="C48" s="2219" t="s">
        <v>5035</v>
      </c>
      <c r="D48" s="2202" t="s">
        <v>4952</v>
      </c>
      <c r="E48" s="2183"/>
      <c r="F48" s="2183"/>
      <c r="G48" s="2185" t="str">
        <f t="shared" si="18"/>
        <v>-</v>
      </c>
      <c r="H48" s="2192" t="s">
        <v>4952</v>
      </c>
      <c r="I48" s="2202" t="s">
        <v>4952</v>
      </c>
      <c r="J48" s="2183"/>
      <c r="K48" s="2183"/>
      <c r="L48" s="2185" t="str">
        <f t="shared" si="19"/>
        <v>-</v>
      </c>
      <c r="M48" s="2192" t="s">
        <v>4952</v>
      </c>
      <c r="N48" s="2202" t="s">
        <v>4952</v>
      </c>
      <c r="O48" s="2183"/>
      <c r="P48" s="2183"/>
      <c r="Q48" s="2185" t="str">
        <f t="shared" si="20"/>
        <v>-</v>
      </c>
      <c r="R48" s="2192" t="s">
        <v>4952</v>
      </c>
      <c r="S48" s="2202" t="s">
        <v>4952</v>
      </c>
      <c r="T48" s="2183"/>
      <c r="U48" s="2183"/>
      <c r="V48" s="2185" t="str">
        <f t="shared" si="21"/>
        <v>-</v>
      </c>
      <c r="W48" s="2192" t="s">
        <v>4952</v>
      </c>
      <c r="X48" s="2187"/>
      <c r="Y48" s="2216"/>
    </row>
    <row r="49" spans="1:25" ht="20.25" customHeight="1">
      <c r="A49" s="2190">
        <v>26</v>
      </c>
      <c r="B49" s="2180" t="s">
        <v>5038</v>
      </c>
      <c r="C49" s="2189"/>
      <c r="D49" s="2202" t="s">
        <v>4952</v>
      </c>
      <c r="E49" s="2203" t="s">
        <v>4952</v>
      </c>
      <c r="F49" s="2184" t="s">
        <v>4952</v>
      </c>
      <c r="G49" s="2185" t="s">
        <v>4952</v>
      </c>
      <c r="H49" s="2186">
        <v>0</v>
      </c>
      <c r="I49" s="2202" t="s">
        <v>4952</v>
      </c>
      <c r="J49" s="2203" t="s">
        <v>4952</v>
      </c>
      <c r="K49" s="2184" t="s">
        <v>4952</v>
      </c>
      <c r="L49" s="2185" t="s">
        <v>4952</v>
      </c>
      <c r="M49" s="2192"/>
      <c r="N49" s="2202" t="s">
        <v>4952</v>
      </c>
      <c r="O49" s="2203" t="s">
        <v>4952</v>
      </c>
      <c r="P49" s="2184" t="s">
        <v>4952</v>
      </c>
      <c r="Q49" s="2185" t="s">
        <v>4952</v>
      </c>
      <c r="R49" s="2192"/>
      <c r="S49" s="2202" t="s">
        <v>4952</v>
      </c>
      <c r="T49" s="2203" t="s">
        <v>4952</v>
      </c>
      <c r="U49" s="2184" t="s">
        <v>4952</v>
      </c>
      <c r="V49" s="2185" t="s">
        <v>4952</v>
      </c>
      <c r="W49" s="2192"/>
      <c r="X49" s="2187" t="s">
        <v>5026</v>
      </c>
      <c r="Y49" s="2188" t="s">
        <v>5039</v>
      </c>
    </row>
    <row r="50" spans="1:25" ht="22.15" customHeight="1">
      <c r="A50" s="2190"/>
      <c r="B50" s="2180" t="s">
        <v>5040</v>
      </c>
      <c r="C50" s="2189" t="s">
        <v>5041</v>
      </c>
      <c r="D50" s="2223"/>
      <c r="E50" s="2224"/>
      <c r="F50" s="2184" t="s">
        <v>4952</v>
      </c>
      <c r="G50" s="2185" t="str">
        <f t="shared" ref="G50:G57" si="22">IF(E50=0,"-",D50/E50*100)</f>
        <v>-</v>
      </c>
      <c r="H50" s="2192" t="s">
        <v>4952</v>
      </c>
      <c r="I50" s="2182"/>
      <c r="J50" s="2183"/>
      <c r="K50" s="2184" t="s">
        <v>4952</v>
      </c>
      <c r="L50" s="2185" t="str">
        <f t="shared" ref="L50:L57" si="23">IF(J50=0,"-",I50/J50*100)</f>
        <v>-</v>
      </c>
      <c r="M50" s="2192" t="s">
        <v>4952</v>
      </c>
      <c r="N50" s="2182"/>
      <c r="O50" s="2183"/>
      <c r="P50" s="2184" t="s">
        <v>4952</v>
      </c>
      <c r="Q50" s="2185" t="str">
        <f t="shared" ref="Q50:Q57" si="24">IF(O50=0,"-",N50/O50*100)</f>
        <v>-</v>
      </c>
      <c r="R50" s="2192" t="s">
        <v>4952</v>
      </c>
      <c r="S50" s="2182"/>
      <c r="T50" s="2183"/>
      <c r="U50" s="2184" t="s">
        <v>4952</v>
      </c>
      <c r="V50" s="2185" t="str">
        <f t="shared" ref="V50:V57" si="25">IF(T50=0,"-",S50/T50*100)</f>
        <v>-</v>
      </c>
      <c r="W50" s="2192" t="s">
        <v>4952</v>
      </c>
      <c r="X50" s="2187"/>
      <c r="Y50" s="2180"/>
    </row>
    <row r="51" spans="1:25" ht="22.15" customHeight="1">
      <c r="A51" s="2190"/>
      <c r="B51" s="2180" t="s">
        <v>5042</v>
      </c>
      <c r="C51" s="2189" t="s">
        <v>5024</v>
      </c>
      <c r="D51" s="2182">
        <v>0</v>
      </c>
      <c r="E51" s="2183">
        <v>1</v>
      </c>
      <c r="F51" s="2184" t="s">
        <v>4952</v>
      </c>
      <c r="G51" s="2185">
        <f t="shared" si="22"/>
        <v>0</v>
      </c>
      <c r="H51" s="2192" t="s">
        <v>4952</v>
      </c>
      <c r="I51" s="2182"/>
      <c r="J51" s="2183"/>
      <c r="K51" s="2184" t="s">
        <v>4952</v>
      </c>
      <c r="L51" s="2185" t="str">
        <f t="shared" si="23"/>
        <v>-</v>
      </c>
      <c r="M51" s="2192" t="s">
        <v>4952</v>
      </c>
      <c r="N51" s="2182"/>
      <c r="O51" s="2183"/>
      <c r="P51" s="2184" t="s">
        <v>4952</v>
      </c>
      <c r="Q51" s="2185" t="str">
        <f t="shared" si="24"/>
        <v>-</v>
      </c>
      <c r="R51" s="2192" t="s">
        <v>4952</v>
      </c>
      <c r="S51" s="2182"/>
      <c r="T51" s="2183"/>
      <c r="U51" s="2184" t="s">
        <v>4952</v>
      </c>
      <c r="V51" s="2185" t="str">
        <f t="shared" si="25"/>
        <v>-</v>
      </c>
      <c r="W51" s="2192" t="s">
        <v>4952</v>
      </c>
      <c r="X51" s="2187"/>
      <c r="Y51" s="2180"/>
    </row>
    <row r="52" spans="1:25" ht="24.6" customHeight="1">
      <c r="A52" s="2190">
        <v>27</v>
      </c>
      <c r="B52" s="2180" t="s">
        <v>5043</v>
      </c>
      <c r="C52" s="2189" t="s">
        <v>4956</v>
      </c>
      <c r="D52" s="2182">
        <v>20</v>
      </c>
      <c r="E52" s="2183">
        <v>20</v>
      </c>
      <c r="F52" s="2184" t="s">
        <v>4952</v>
      </c>
      <c r="G52" s="2185">
        <f t="shared" si="22"/>
        <v>100</v>
      </c>
      <c r="H52" s="2186">
        <v>1</v>
      </c>
      <c r="I52" s="2182"/>
      <c r="J52" s="2183"/>
      <c r="K52" s="2184" t="s">
        <v>4952</v>
      </c>
      <c r="L52" s="2185" t="str">
        <f t="shared" si="23"/>
        <v>-</v>
      </c>
      <c r="M52" s="2186"/>
      <c r="N52" s="2182"/>
      <c r="O52" s="2183"/>
      <c r="P52" s="2184" t="s">
        <v>4952</v>
      </c>
      <c r="Q52" s="2185" t="str">
        <f t="shared" si="24"/>
        <v>-</v>
      </c>
      <c r="R52" s="2186"/>
      <c r="S52" s="2182"/>
      <c r="T52" s="2183"/>
      <c r="U52" s="2184" t="s">
        <v>4952</v>
      </c>
      <c r="V52" s="2185" t="str">
        <f t="shared" si="25"/>
        <v>-</v>
      </c>
      <c r="W52" s="2186"/>
      <c r="X52" s="2187" t="s">
        <v>5044</v>
      </c>
      <c r="Y52" s="2188" t="s">
        <v>5045</v>
      </c>
    </row>
    <row r="53" spans="1:25" ht="21.6" customHeight="1">
      <c r="A53" s="2227">
        <v>28</v>
      </c>
      <c r="B53" s="2180" t="s">
        <v>5046</v>
      </c>
      <c r="C53" s="2189" t="s">
        <v>4956</v>
      </c>
      <c r="D53" s="2182">
        <v>6</v>
      </c>
      <c r="E53" s="2183">
        <v>19</v>
      </c>
      <c r="F53" s="2184" t="s">
        <v>4952</v>
      </c>
      <c r="G53" s="2185">
        <f t="shared" si="22"/>
        <v>31.578947368421051</v>
      </c>
      <c r="H53" s="2186" t="s">
        <v>4981</v>
      </c>
      <c r="I53" s="2182"/>
      <c r="J53" s="2183"/>
      <c r="K53" s="2184" t="s">
        <v>4952</v>
      </c>
      <c r="L53" s="2185" t="str">
        <f t="shared" si="23"/>
        <v>-</v>
      </c>
      <c r="M53" s="2186"/>
      <c r="N53" s="2182"/>
      <c r="O53" s="2183"/>
      <c r="P53" s="2184" t="s">
        <v>4952</v>
      </c>
      <c r="Q53" s="2185" t="str">
        <f t="shared" si="24"/>
        <v>-</v>
      </c>
      <c r="R53" s="2186"/>
      <c r="S53" s="2182"/>
      <c r="T53" s="2183"/>
      <c r="U53" s="2184" t="s">
        <v>4952</v>
      </c>
      <c r="V53" s="2185" t="str">
        <f t="shared" si="25"/>
        <v>-</v>
      </c>
      <c r="W53" s="2186"/>
      <c r="X53" s="2187" t="s">
        <v>4968</v>
      </c>
      <c r="Y53" s="2188" t="s">
        <v>5047</v>
      </c>
    </row>
    <row r="54" spans="1:25" ht="23.45" customHeight="1">
      <c r="A54" s="2190">
        <v>29</v>
      </c>
      <c r="B54" s="2180" t="s">
        <v>5048</v>
      </c>
      <c r="C54" s="2189" t="s">
        <v>4956</v>
      </c>
      <c r="D54" s="2182">
        <v>0</v>
      </c>
      <c r="E54" s="2183">
        <v>1</v>
      </c>
      <c r="F54" s="2184" t="s">
        <v>4952</v>
      </c>
      <c r="G54" s="2185">
        <f t="shared" si="22"/>
        <v>0</v>
      </c>
      <c r="H54" s="2186">
        <v>0</v>
      </c>
      <c r="I54" s="2182"/>
      <c r="J54" s="2183"/>
      <c r="K54" s="2184" t="s">
        <v>4952</v>
      </c>
      <c r="L54" s="2185" t="str">
        <f t="shared" si="23"/>
        <v>-</v>
      </c>
      <c r="M54" s="2186"/>
      <c r="N54" s="2182"/>
      <c r="O54" s="2183"/>
      <c r="P54" s="2184" t="s">
        <v>4952</v>
      </c>
      <c r="Q54" s="2185" t="str">
        <f t="shared" si="24"/>
        <v>-</v>
      </c>
      <c r="R54" s="2186"/>
      <c r="S54" s="2182"/>
      <c r="T54" s="2183"/>
      <c r="U54" s="2184" t="s">
        <v>4952</v>
      </c>
      <c r="V54" s="2185" t="str">
        <f t="shared" si="25"/>
        <v>-</v>
      </c>
      <c r="W54" s="2186"/>
      <c r="X54" s="2187" t="s">
        <v>4953</v>
      </c>
      <c r="Y54" s="2188" t="s">
        <v>5049</v>
      </c>
    </row>
    <row r="55" spans="1:25" ht="23.45" customHeight="1">
      <c r="A55" s="2228">
        <v>30</v>
      </c>
      <c r="B55" s="2180" t="s">
        <v>5050</v>
      </c>
      <c r="C55" s="2189" t="s">
        <v>4956</v>
      </c>
      <c r="D55" s="2182">
        <v>1218</v>
      </c>
      <c r="E55" s="2183">
        <v>3541</v>
      </c>
      <c r="F55" s="2184" t="s">
        <v>4952</v>
      </c>
      <c r="G55" s="2185">
        <f t="shared" si="22"/>
        <v>34.397062976560292</v>
      </c>
      <c r="H55" s="2186">
        <v>0</v>
      </c>
      <c r="I55" s="2182"/>
      <c r="J55" s="2183"/>
      <c r="K55" s="2184" t="s">
        <v>4952</v>
      </c>
      <c r="L55" s="2185" t="str">
        <f t="shared" si="23"/>
        <v>-</v>
      </c>
      <c r="M55" s="2186"/>
      <c r="N55" s="2182"/>
      <c r="O55" s="2183"/>
      <c r="P55" s="2184" t="s">
        <v>4952</v>
      </c>
      <c r="Q55" s="2185" t="str">
        <f t="shared" si="24"/>
        <v>-</v>
      </c>
      <c r="R55" s="2186"/>
      <c r="S55" s="2182"/>
      <c r="T55" s="2183"/>
      <c r="U55" s="2184" t="s">
        <v>4952</v>
      </c>
      <c r="V55" s="2185" t="str">
        <f t="shared" si="25"/>
        <v>-</v>
      </c>
      <c r="W55" s="2186"/>
      <c r="X55" s="2221" t="s">
        <v>4968</v>
      </c>
      <c r="Y55" s="2188" t="s">
        <v>5051</v>
      </c>
    </row>
    <row r="56" spans="1:25" ht="23.45" customHeight="1">
      <c r="A56" s="2179">
        <v>31</v>
      </c>
      <c r="B56" s="2180" t="s">
        <v>5052</v>
      </c>
      <c r="C56" s="2189" t="s">
        <v>4956</v>
      </c>
      <c r="D56" s="2182">
        <v>1790</v>
      </c>
      <c r="E56" s="2183">
        <v>3541</v>
      </c>
      <c r="F56" s="2184" t="s">
        <v>4952</v>
      </c>
      <c r="G56" s="2185">
        <f t="shared" si="22"/>
        <v>50.550691894944933</v>
      </c>
      <c r="H56" s="2186">
        <v>1</v>
      </c>
      <c r="I56" s="2182"/>
      <c r="J56" s="2183"/>
      <c r="K56" s="2184" t="s">
        <v>4952</v>
      </c>
      <c r="L56" s="2185" t="str">
        <f t="shared" si="23"/>
        <v>-</v>
      </c>
      <c r="M56" s="2186"/>
      <c r="N56" s="2182"/>
      <c r="O56" s="2183"/>
      <c r="P56" s="2184" t="s">
        <v>4952</v>
      </c>
      <c r="Q56" s="2185" t="str">
        <f t="shared" si="24"/>
        <v>-</v>
      </c>
      <c r="R56" s="2186"/>
      <c r="S56" s="2182"/>
      <c r="T56" s="2183"/>
      <c r="U56" s="2184" t="s">
        <v>4952</v>
      </c>
      <c r="V56" s="2185" t="str">
        <f t="shared" si="25"/>
        <v>-</v>
      </c>
      <c r="W56" s="2186"/>
      <c r="X56" s="2221" t="s">
        <v>4968</v>
      </c>
      <c r="Y56" s="2188" t="s">
        <v>5053</v>
      </c>
    </row>
    <row r="57" spans="1:25" ht="23.45" customHeight="1">
      <c r="A57" s="2179">
        <v>32</v>
      </c>
      <c r="B57" s="2180" t="s">
        <v>5054</v>
      </c>
      <c r="C57" s="2189" t="s">
        <v>4956</v>
      </c>
      <c r="D57" s="2182">
        <v>5232</v>
      </c>
      <c r="E57" s="2183">
        <v>7246</v>
      </c>
      <c r="F57" s="2184" t="s">
        <v>4952</v>
      </c>
      <c r="G57" s="2185">
        <f t="shared" si="22"/>
        <v>72.205354678443285</v>
      </c>
      <c r="H57" s="2186">
        <v>1</v>
      </c>
      <c r="I57" s="2182"/>
      <c r="J57" s="2183"/>
      <c r="K57" s="2184" t="s">
        <v>4952</v>
      </c>
      <c r="L57" s="2185" t="str">
        <f t="shared" si="23"/>
        <v>-</v>
      </c>
      <c r="M57" s="2186"/>
      <c r="N57" s="2182"/>
      <c r="O57" s="2183"/>
      <c r="P57" s="2184" t="s">
        <v>4952</v>
      </c>
      <c r="Q57" s="2185" t="str">
        <f t="shared" si="24"/>
        <v>-</v>
      </c>
      <c r="R57" s="2186"/>
      <c r="S57" s="2182"/>
      <c r="T57" s="2183"/>
      <c r="U57" s="2184" t="s">
        <v>4952</v>
      </c>
      <c r="V57" s="2185" t="str">
        <f t="shared" si="25"/>
        <v>-</v>
      </c>
      <c r="W57" s="2186"/>
      <c r="X57" s="2221" t="s">
        <v>4968</v>
      </c>
      <c r="Y57" s="2188" t="s">
        <v>5055</v>
      </c>
    </row>
    <row r="58" spans="1:25" ht="21" customHeight="1">
      <c r="A58" s="2190">
        <v>33</v>
      </c>
      <c r="B58" s="2180" t="s">
        <v>5056</v>
      </c>
      <c r="C58" s="2189"/>
      <c r="D58" s="2202" t="s">
        <v>4952</v>
      </c>
      <c r="E58" s="2203" t="s">
        <v>4952</v>
      </c>
      <c r="F58" s="2184" t="s">
        <v>4952</v>
      </c>
      <c r="G58" s="2185" t="s">
        <v>4952</v>
      </c>
      <c r="H58" s="2186" t="s">
        <v>4981</v>
      </c>
      <c r="I58" s="2202" t="s">
        <v>4952</v>
      </c>
      <c r="J58" s="2203" t="s">
        <v>4952</v>
      </c>
      <c r="K58" s="2184" t="s">
        <v>4952</v>
      </c>
      <c r="L58" s="2185" t="s">
        <v>4952</v>
      </c>
      <c r="M58" s="2186"/>
      <c r="N58" s="2202" t="s">
        <v>4952</v>
      </c>
      <c r="O58" s="2203" t="s">
        <v>4952</v>
      </c>
      <c r="P58" s="2184" t="s">
        <v>4952</v>
      </c>
      <c r="Q58" s="2185" t="s">
        <v>4952</v>
      </c>
      <c r="R58" s="2186"/>
      <c r="S58" s="2202" t="s">
        <v>4952</v>
      </c>
      <c r="T58" s="2203" t="s">
        <v>4952</v>
      </c>
      <c r="U58" s="2184" t="s">
        <v>4952</v>
      </c>
      <c r="V58" s="2185" t="s">
        <v>4952</v>
      </c>
      <c r="W58" s="2186"/>
      <c r="X58" s="2187" t="s">
        <v>4968</v>
      </c>
      <c r="Y58" s="2188" t="s">
        <v>5057</v>
      </c>
    </row>
    <row r="59" spans="1:25" ht="21.6" customHeight="1">
      <c r="A59" s="2190"/>
      <c r="B59" s="2180" t="s">
        <v>5058</v>
      </c>
      <c r="C59" s="2189"/>
      <c r="D59" s="2202" t="s">
        <v>4952</v>
      </c>
      <c r="E59" s="2203" t="s">
        <v>4952</v>
      </c>
      <c r="F59" s="2184" t="s">
        <v>4952</v>
      </c>
      <c r="G59" s="2185" t="s">
        <v>4952</v>
      </c>
      <c r="H59" s="2192" t="s">
        <v>4952</v>
      </c>
      <c r="I59" s="2202" t="s">
        <v>4952</v>
      </c>
      <c r="J59" s="2203" t="s">
        <v>4952</v>
      </c>
      <c r="K59" s="2184" t="s">
        <v>4952</v>
      </c>
      <c r="L59" s="2185" t="s">
        <v>4952</v>
      </c>
      <c r="M59" s="2192" t="s">
        <v>4952</v>
      </c>
      <c r="N59" s="2202" t="s">
        <v>4952</v>
      </c>
      <c r="O59" s="2203" t="s">
        <v>4952</v>
      </c>
      <c r="P59" s="2184" t="s">
        <v>4952</v>
      </c>
      <c r="Q59" s="2185" t="s">
        <v>4952</v>
      </c>
      <c r="R59" s="2192" t="s">
        <v>4952</v>
      </c>
      <c r="S59" s="2202" t="s">
        <v>4952</v>
      </c>
      <c r="T59" s="2203" t="s">
        <v>4952</v>
      </c>
      <c r="U59" s="2184" t="s">
        <v>4952</v>
      </c>
      <c r="V59" s="2185" t="s">
        <v>4952</v>
      </c>
      <c r="W59" s="2192" t="s">
        <v>4952</v>
      </c>
      <c r="X59" s="2187"/>
      <c r="Y59" s="2180"/>
    </row>
    <row r="60" spans="1:25" ht="21.6" customHeight="1">
      <c r="A60" s="2190"/>
      <c r="B60" s="2180" t="s">
        <v>5059</v>
      </c>
      <c r="C60" s="2189" t="s">
        <v>5060</v>
      </c>
      <c r="D60" s="2223"/>
      <c r="E60" s="2224"/>
      <c r="F60" s="2184" t="s">
        <v>4952</v>
      </c>
      <c r="G60" s="2185" t="str">
        <f>IF(E60=0,"-",D60-E60)</f>
        <v>-</v>
      </c>
      <c r="H60" s="2192" t="s">
        <v>4952</v>
      </c>
      <c r="I60" s="2182"/>
      <c r="J60" s="2183"/>
      <c r="K60" s="2184" t="s">
        <v>4952</v>
      </c>
      <c r="L60" s="2185" t="str">
        <f>IF(J60=0,"-",I60-J60)</f>
        <v>-</v>
      </c>
      <c r="M60" s="2192" t="s">
        <v>4952</v>
      </c>
      <c r="N60" s="2182"/>
      <c r="O60" s="2183"/>
      <c r="P60" s="2184" t="s">
        <v>4952</v>
      </c>
      <c r="Q60" s="2185" t="str">
        <f>IF(O60=0,"-",N60-O60)</f>
        <v>-</v>
      </c>
      <c r="R60" s="2192" t="s">
        <v>4952</v>
      </c>
      <c r="S60" s="2182"/>
      <c r="T60" s="2183"/>
      <c r="U60" s="2184" t="s">
        <v>4952</v>
      </c>
      <c r="V60" s="2185" t="str">
        <f>IF(T60=0,"-",S60-T60)</f>
        <v>-</v>
      </c>
      <c r="W60" s="2192" t="s">
        <v>4952</v>
      </c>
      <c r="X60" s="2187"/>
      <c r="Y60" s="2180"/>
    </row>
    <row r="61" spans="1:25" ht="21.6" customHeight="1">
      <c r="A61" s="2190"/>
      <c r="B61" s="2180" t="s">
        <v>5061</v>
      </c>
      <c r="C61" s="2189" t="s">
        <v>5062</v>
      </c>
      <c r="D61" s="2223"/>
      <c r="E61" s="2224"/>
      <c r="F61" s="2184" t="s">
        <v>4952</v>
      </c>
      <c r="G61" s="2185" t="str">
        <f>IF(E61=0,"-",D61-E61)</f>
        <v>-</v>
      </c>
      <c r="H61" s="2192" t="s">
        <v>4952</v>
      </c>
      <c r="I61" s="2182"/>
      <c r="J61" s="2183"/>
      <c r="K61" s="2184" t="s">
        <v>4952</v>
      </c>
      <c r="L61" s="2185" t="str">
        <f>IF(J61=0,"-",I61-J61)</f>
        <v>-</v>
      </c>
      <c r="M61" s="2192" t="s">
        <v>4952</v>
      </c>
      <c r="N61" s="2182"/>
      <c r="O61" s="2183"/>
      <c r="P61" s="2184" t="s">
        <v>4952</v>
      </c>
      <c r="Q61" s="2185" t="str">
        <f>IF(O61=0,"-",N61-O61)</f>
        <v>-</v>
      </c>
      <c r="R61" s="2192" t="s">
        <v>4952</v>
      </c>
      <c r="S61" s="2182"/>
      <c r="T61" s="2183"/>
      <c r="U61" s="2184" t="s">
        <v>4952</v>
      </c>
      <c r="V61" s="2185" t="str">
        <f>IF(T61=0,"-",S61-T61)</f>
        <v>-</v>
      </c>
      <c r="W61" s="2192" t="s">
        <v>4952</v>
      </c>
      <c r="X61" s="2187"/>
      <c r="Y61" s="2180"/>
    </row>
    <row r="62" spans="1:25" ht="21.6" customHeight="1">
      <c r="A62" s="2190"/>
      <c r="B62" s="2180" t="s">
        <v>5063</v>
      </c>
      <c r="C62" s="2189" t="s">
        <v>5064</v>
      </c>
      <c r="D62" s="2182"/>
      <c r="E62" s="2183"/>
      <c r="F62" s="2184" t="s">
        <v>4952</v>
      </c>
      <c r="G62" s="2185" t="str">
        <f>IF(E62=0,"-",D62-E62)</f>
        <v>-</v>
      </c>
      <c r="H62" s="2192" t="s">
        <v>4952</v>
      </c>
      <c r="I62" s="2182"/>
      <c r="J62" s="2183"/>
      <c r="K62" s="2184" t="s">
        <v>4952</v>
      </c>
      <c r="L62" s="2185" t="str">
        <f>IF(J62=0,"-",I62-J62)</f>
        <v>-</v>
      </c>
      <c r="M62" s="2192" t="s">
        <v>4952</v>
      </c>
      <c r="N62" s="2182"/>
      <c r="O62" s="2183"/>
      <c r="P62" s="2184" t="s">
        <v>4952</v>
      </c>
      <c r="Q62" s="2185" t="str">
        <f>IF(O62=0,"-",N62-O62)</f>
        <v>-</v>
      </c>
      <c r="R62" s="2192" t="s">
        <v>4952</v>
      </c>
      <c r="S62" s="2182"/>
      <c r="T62" s="2183"/>
      <c r="U62" s="2184" t="s">
        <v>4952</v>
      </c>
      <c r="V62" s="2185" t="str">
        <f>IF(T62=0,"-",S62-T62)</f>
        <v>-</v>
      </c>
      <c r="W62" s="2192" t="s">
        <v>4952</v>
      </c>
      <c r="X62" s="2187"/>
      <c r="Y62" s="2180"/>
    </row>
    <row r="63" spans="1:25" ht="22.15" customHeight="1">
      <c r="A63" s="2190"/>
      <c r="B63" s="2180" t="s">
        <v>5065</v>
      </c>
      <c r="C63" s="2189" t="s">
        <v>4956</v>
      </c>
      <c r="D63" s="2182"/>
      <c r="E63" s="2183"/>
      <c r="F63" s="2184" t="s">
        <v>4952</v>
      </c>
      <c r="G63" s="2185" t="str">
        <f t="shared" ref="G63:G66" si="26">IF(E63=0,"-",D63/E63*100)</f>
        <v>-</v>
      </c>
      <c r="H63" s="2192" t="s">
        <v>4952</v>
      </c>
      <c r="I63" s="2182"/>
      <c r="J63" s="2183"/>
      <c r="K63" s="2184" t="s">
        <v>4952</v>
      </c>
      <c r="L63" s="2185" t="str">
        <f t="shared" ref="L63:L66" si="27">IF(J63=0,"-",I63/J63*100)</f>
        <v>-</v>
      </c>
      <c r="M63" s="2192" t="s">
        <v>4952</v>
      </c>
      <c r="N63" s="2182"/>
      <c r="O63" s="2183"/>
      <c r="P63" s="2184" t="s">
        <v>4952</v>
      </c>
      <c r="Q63" s="2185" t="str">
        <f t="shared" ref="Q63:Q66" si="28">IF(O63=0,"-",N63/O63*100)</f>
        <v>-</v>
      </c>
      <c r="R63" s="2192" t="s">
        <v>4952</v>
      </c>
      <c r="S63" s="2182"/>
      <c r="T63" s="2183"/>
      <c r="U63" s="2184" t="s">
        <v>4952</v>
      </c>
      <c r="V63" s="2185" t="str">
        <f t="shared" ref="V63:V66" si="29">IF(T63=0,"-",S63/T63*100)</f>
        <v>-</v>
      </c>
      <c r="W63" s="2192" t="s">
        <v>4952</v>
      </c>
      <c r="X63" s="2187"/>
      <c r="Y63" s="2180"/>
    </row>
    <row r="64" spans="1:25" ht="23.45" customHeight="1">
      <c r="A64" s="2190">
        <v>34</v>
      </c>
      <c r="B64" s="2180" t="s">
        <v>5066</v>
      </c>
      <c r="C64" s="2189" t="s">
        <v>4956</v>
      </c>
      <c r="D64" s="2182">
        <v>16</v>
      </c>
      <c r="E64" s="2183">
        <v>20</v>
      </c>
      <c r="F64" s="2184" t="s">
        <v>4952</v>
      </c>
      <c r="G64" s="2185">
        <f t="shared" si="26"/>
        <v>80</v>
      </c>
      <c r="H64" s="2186">
        <v>1</v>
      </c>
      <c r="I64" s="2182"/>
      <c r="J64" s="2183"/>
      <c r="K64" s="2184" t="s">
        <v>4952</v>
      </c>
      <c r="L64" s="2185" t="str">
        <f t="shared" si="27"/>
        <v>-</v>
      </c>
      <c r="M64" s="2186"/>
      <c r="N64" s="2182"/>
      <c r="O64" s="2183"/>
      <c r="P64" s="2184" t="s">
        <v>4952</v>
      </c>
      <c r="Q64" s="2185" t="str">
        <f t="shared" si="28"/>
        <v>-</v>
      </c>
      <c r="R64" s="2186"/>
      <c r="S64" s="2182"/>
      <c r="T64" s="2183"/>
      <c r="U64" s="2184" t="s">
        <v>4952</v>
      </c>
      <c r="V64" s="2185" t="str">
        <f t="shared" si="29"/>
        <v>-</v>
      </c>
      <c r="W64" s="2186"/>
      <c r="X64" s="2187" t="s">
        <v>4953</v>
      </c>
      <c r="Y64" s="2188" t="s">
        <v>5067</v>
      </c>
    </row>
    <row r="65" spans="1:25" ht="23.45" customHeight="1">
      <c r="A65" s="2190">
        <v>35</v>
      </c>
      <c r="B65" s="2180" t="s">
        <v>5068</v>
      </c>
      <c r="C65" s="2189" t="s">
        <v>4956</v>
      </c>
      <c r="D65" s="2182">
        <v>0</v>
      </c>
      <c r="E65" s="2183">
        <v>0</v>
      </c>
      <c r="F65" s="2184" t="s">
        <v>4952</v>
      </c>
      <c r="G65" s="2185" t="str">
        <f t="shared" si="26"/>
        <v>-</v>
      </c>
      <c r="H65" s="2186">
        <v>1</v>
      </c>
      <c r="I65" s="2182"/>
      <c r="J65" s="2183"/>
      <c r="K65" s="2184" t="s">
        <v>4952</v>
      </c>
      <c r="L65" s="2185" t="str">
        <f t="shared" si="27"/>
        <v>-</v>
      </c>
      <c r="M65" s="2186"/>
      <c r="N65" s="2182"/>
      <c r="O65" s="2183"/>
      <c r="P65" s="2184" t="s">
        <v>4952</v>
      </c>
      <c r="Q65" s="2185" t="str">
        <f t="shared" si="28"/>
        <v>-</v>
      </c>
      <c r="R65" s="2186"/>
      <c r="S65" s="2182"/>
      <c r="T65" s="2183"/>
      <c r="U65" s="2184" t="s">
        <v>4952</v>
      </c>
      <c r="V65" s="2185" t="str">
        <f t="shared" si="29"/>
        <v>-</v>
      </c>
      <c r="W65" s="2186"/>
      <c r="X65" s="2187" t="s">
        <v>4978</v>
      </c>
      <c r="Y65" s="2188" t="s">
        <v>5069</v>
      </c>
    </row>
    <row r="66" spans="1:25" ht="64.5" customHeight="1">
      <c r="A66" s="2190">
        <v>36</v>
      </c>
      <c r="B66" s="2180" t="s">
        <v>5070</v>
      </c>
      <c r="C66" s="2189" t="s">
        <v>4956</v>
      </c>
      <c r="D66" s="2182">
        <v>1</v>
      </c>
      <c r="E66" s="2183">
        <v>1</v>
      </c>
      <c r="F66" s="2184" t="s">
        <v>4952</v>
      </c>
      <c r="G66" s="2185">
        <f t="shared" si="26"/>
        <v>100</v>
      </c>
      <c r="H66" s="2186">
        <v>1</v>
      </c>
      <c r="I66" s="2182"/>
      <c r="J66" s="2183"/>
      <c r="K66" s="2184" t="s">
        <v>4952</v>
      </c>
      <c r="L66" s="2185" t="str">
        <f t="shared" si="27"/>
        <v>-</v>
      </c>
      <c r="M66" s="2186"/>
      <c r="N66" s="2182"/>
      <c r="O66" s="2183"/>
      <c r="P66" s="2184" t="s">
        <v>4952</v>
      </c>
      <c r="Q66" s="2185" t="str">
        <f t="shared" si="28"/>
        <v>-</v>
      </c>
      <c r="R66" s="2186"/>
      <c r="S66" s="2182"/>
      <c r="T66" s="2183"/>
      <c r="U66" s="2184" t="s">
        <v>4952</v>
      </c>
      <c r="V66" s="2185" t="str">
        <f t="shared" si="29"/>
        <v>-</v>
      </c>
      <c r="W66" s="2186"/>
      <c r="X66" s="2229" t="s">
        <v>4982</v>
      </c>
      <c r="Y66" s="2188" t="s">
        <v>5071</v>
      </c>
    </row>
    <row r="67" spans="1:25" ht="21.75">
      <c r="A67" s="2230" t="s">
        <v>5072</v>
      </c>
      <c r="B67" s="2230"/>
      <c r="C67" s="2231"/>
      <c r="D67" s="2196"/>
      <c r="E67" s="2197"/>
      <c r="F67" s="2197"/>
      <c r="G67" s="2198"/>
      <c r="H67" s="2199"/>
      <c r="I67" s="2196"/>
      <c r="J67" s="2197"/>
      <c r="K67" s="2197"/>
      <c r="L67" s="2198"/>
      <c r="M67" s="2199"/>
      <c r="N67" s="2196"/>
      <c r="O67" s="2197"/>
      <c r="P67" s="2197"/>
      <c r="Q67" s="2198"/>
      <c r="R67" s="2199"/>
      <c r="S67" s="2196"/>
      <c r="T67" s="2197"/>
      <c r="U67" s="2197"/>
      <c r="V67" s="2198"/>
      <c r="W67" s="2199"/>
      <c r="X67" s="2232"/>
      <c r="Y67" s="2201"/>
    </row>
    <row r="68" spans="1:25" s="2144" customFormat="1" ht="21" customHeight="1">
      <c r="A68" s="2190">
        <v>37</v>
      </c>
      <c r="B68" s="2180" t="s">
        <v>5073</v>
      </c>
      <c r="C68" s="2189"/>
      <c r="D68" s="2202" t="s">
        <v>4952</v>
      </c>
      <c r="E68" s="2203" t="s">
        <v>4952</v>
      </c>
      <c r="F68" s="2184" t="s">
        <v>4952</v>
      </c>
      <c r="G68" s="2185" t="s">
        <v>4952</v>
      </c>
      <c r="H68" s="2186" t="s">
        <v>4981</v>
      </c>
      <c r="I68" s="2202" t="s">
        <v>4952</v>
      </c>
      <c r="J68" s="2203" t="s">
        <v>4952</v>
      </c>
      <c r="K68" s="2184" t="s">
        <v>4952</v>
      </c>
      <c r="L68" s="2185" t="s">
        <v>4952</v>
      </c>
      <c r="M68" s="2186"/>
      <c r="N68" s="2202" t="s">
        <v>4952</v>
      </c>
      <c r="O68" s="2203" t="s">
        <v>4952</v>
      </c>
      <c r="P68" s="2184" t="s">
        <v>4952</v>
      </c>
      <c r="Q68" s="2185" t="s">
        <v>4952</v>
      </c>
      <c r="R68" s="2186"/>
      <c r="S68" s="2202" t="s">
        <v>4952</v>
      </c>
      <c r="T68" s="2203" t="s">
        <v>4952</v>
      </c>
      <c r="U68" s="2184" t="s">
        <v>4952</v>
      </c>
      <c r="V68" s="2185" t="s">
        <v>4952</v>
      </c>
      <c r="W68" s="2186"/>
      <c r="X68" s="2187" t="s">
        <v>5074</v>
      </c>
      <c r="Y68" s="2188" t="s">
        <v>5075</v>
      </c>
    </row>
    <row r="69" spans="1:25" s="2142" customFormat="1" ht="21.75">
      <c r="A69" s="2190"/>
      <c r="B69" s="2233" t="s">
        <v>5076</v>
      </c>
      <c r="C69" s="2189" t="s">
        <v>5077</v>
      </c>
      <c r="D69" s="2202" t="s">
        <v>4952</v>
      </c>
      <c r="E69" s="2203" t="s">
        <v>4952</v>
      </c>
      <c r="F69" s="2184" t="s">
        <v>4952</v>
      </c>
      <c r="G69" s="2234"/>
      <c r="H69" s="2192" t="s">
        <v>4952</v>
      </c>
      <c r="I69" s="2202" t="s">
        <v>4952</v>
      </c>
      <c r="J69" s="2203" t="s">
        <v>4952</v>
      </c>
      <c r="K69" s="2184" t="s">
        <v>4952</v>
      </c>
      <c r="L69" s="2234"/>
      <c r="M69" s="2192" t="s">
        <v>4952</v>
      </c>
      <c r="N69" s="2202" t="s">
        <v>4952</v>
      </c>
      <c r="O69" s="2203" t="s">
        <v>4952</v>
      </c>
      <c r="P69" s="2184" t="s">
        <v>4952</v>
      </c>
      <c r="Q69" s="2234"/>
      <c r="R69" s="2192" t="s">
        <v>4952</v>
      </c>
      <c r="S69" s="2202" t="s">
        <v>4952</v>
      </c>
      <c r="T69" s="2203" t="s">
        <v>4952</v>
      </c>
      <c r="U69" s="2184" t="s">
        <v>4952</v>
      </c>
      <c r="V69" s="2234"/>
      <c r="W69" s="2192" t="s">
        <v>4952</v>
      </c>
      <c r="X69" s="2187"/>
      <c r="Y69" s="2180"/>
    </row>
    <row r="70" spans="1:25" s="2142" customFormat="1" ht="21.75">
      <c r="A70" s="2190"/>
      <c r="B70" s="2233" t="s">
        <v>5078</v>
      </c>
      <c r="C70" s="2189" t="s">
        <v>5077</v>
      </c>
      <c r="D70" s="2202" t="s">
        <v>4952</v>
      </c>
      <c r="E70" s="2203" t="s">
        <v>4952</v>
      </c>
      <c r="F70" s="2184" t="s">
        <v>4952</v>
      </c>
      <c r="G70" s="2234"/>
      <c r="H70" s="2192" t="s">
        <v>4952</v>
      </c>
      <c r="I70" s="2202" t="s">
        <v>4952</v>
      </c>
      <c r="J70" s="2203" t="s">
        <v>4952</v>
      </c>
      <c r="K70" s="2184" t="s">
        <v>4952</v>
      </c>
      <c r="L70" s="2234"/>
      <c r="M70" s="2192" t="s">
        <v>4952</v>
      </c>
      <c r="N70" s="2202" t="s">
        <v>4952</v>
      </c>
      <c r="O70" s="2203" t="s">
        <v>4952</v>
      </c>
      <c r="P70" s="2184" t="s">
        <v>4952</v>
      </c>
      <c r="Q70" s="2234"/>
      <c r="R70" s="2192" t="s">
        <v>4952</v>
      </c>
      <c r="S70" s="2202" t="s">
        <v>4952</v>
      </c>
      <c r="T70" s="2203" t="s">
        <v>4952</v>
      </c>
      <c r="U70" s="2184" t="s">
        <v>4952</v>
      </c>
      <c r="V70" s="2234"/>
      <c r="W70" s="2192" t="s">
        <v>4952</v>
      </c>
      <c r="X70" s="2187"/>
      <c r="Y70" s="2180"/>
    </row>
    <row r="71" spans="1:25" s="2142" customFormat="1" ht="21.75">
      <c r="A71" s="2190"/>
      <c r="B71" s="2233" t="s">
        <v>5079</v>
      </c>
      <c r="C71" s="2189" t="s">
        <v>5077</v>
      </c>
      <c r="D71" s="2202" t="s">
        <v>4952</v>
      </c>
      <c r="E71" s="2203" t="s">
        <v>4952</v>
      </c>
      <c r="F71" s="2184" t="s">
        <v>4952</v>
      </c>
      <c r="G71" s="2234"/>
      <c r="H71" s="2192" t="s">
        <v>4952</v>
      </c>
      <c r="I71" s="2202" t="s">
        <v>4952</v>
      </c>
      <c r="J71" s="2203" t="s">
        <v>4952</v>
      </c>
      <c r="K71" s="2184" t="s">
        <v>4952</v>
      </c>
      <c r="L71" s="2234"/>
      <c r="M71" s="2192" t="s">
        <v>4952</v>
      </c>
      <c r="N71" s="2202" t="s">
        <v>4952</v>
      </c>
      <c r="O71" s="2203" t="s">
        <v>4952</v>
      </c>
      <c r="P71" s="2184" t="s">
        <v>4952</v>
      </c>
      <c r="Q71" s="2234"/>
      <c r="R71" s="2192" t="s">
        <v>4952</v>
      </c>
      <c r="S71" s="2202" t="s">
        <v>4952</v>
      </c>
      <c r="T71" s="2203" t="s">
        <v>4952</v>
      </c>
      <c r="U71" s="2184" t="s">
        <v>4952</v>
      </c>
      <c r="V71" s="2234"/>
      <c r="W71" s="2192" t="s">
        <v>4952</v>
      </c>
      <c r="X71" s="2187"/>
      <c r="Y71" s="2180"/>
    </row>
    <row r="72" spans="1:25" s="2142" customFormat="1" ht="21.75">
      <c r="A72" s="2190"/>
      <c r="B72" s="2233" t="s">
        <v>5080</v>
      </c>
      <c r="C72" s="2189" t="s">
        <v>5077</v>
      </c>
      <c r="D72" s="2202" t="s">
        <v>4952</v>
      </c>
      <c r="E72" s="2203" t="s">
        <v>4952</v>
      </c>
      <c r="F72" s="2184" t="s">
        <v>4952</v>
      </c>
      <c r="G72" s="2234"/>
      <c r="H72" s="2192" t="s">
        <v>4952</v>
      </c>
      <c r="I72" s="2202" t="s">
        <v>4952</v>
      </c>
      <c r="J72" s="2203" t="s">
        <v>4952</v>
      </c>
      <c r="K72" s="2184" t="s">
        <v>4952</v>
      </c>
      <c r="L72" s="2234"/>
      <c r="M72" s="2192" t="s">
        <v>4952</v>
      </c>
      <c r="N72" s="2202" t="s">
        <v>4952</v>
      </c>
      <c r="O72" s="2203" t="s">
        <v>4952</v>
      </c>
      <c r="P72" s="2184" t="s">
        <v>4952</v>
      </c>
      <c r="Q72" s="2234"/>
      <c r="R72" s="2192" t="s">
        <v>4952</v>
      </c>
      <c r="S72" s="2202" t="s">
        <v>4952</v>
      </c>
      <c r="T72" s="2203" t="s">
        <v>4952</v>
      </c>
      <c r="U72" s="2184" t="s">
        <v>4952</v>
      </c>
      <c r="V72" s="2234"/>
      <c r="W72" s="2192" t="s">
        <v>4952</v>
      </c>
      <c r="X72" s="2235"/>
      <c r="Y72" s="2180"/>
    </row>
    <row r="73" spans="1:25" ht="20.45" customHeight="1">
      <c r="A73" s="2190">
        <v>38</v>
      </c>
      <c r="B73" s="2180" t="s">
        <v>5081</v>
      </c>
      <c r="C73" s="2189"/>
      <c r="D73" s="2202" t="s">
        <v>4952</v>
      </c>
      <c r="E73" s="2203" t="s">
        <v>4952</v>
      </c>
      <c r="F73" s="2184" t="s">
        <v>4952</v>
      </c>
      <c r="G73" s="2185" t="s">
        <v>4952</v>
      </c>
      <c r="H73" s="2186" t="s">
        <v>4981</v>
      </c>
      <c r="I73" s="2202" t="s">
        <v>4952</v>
      </c>
      <c r="J73" s="2203" t="s">
        <v>4952</v>
      </c>
      <c r="K73" s="2184" t="s">
        <v>4952</v>
      </c>
      <c r="L73" s="2185" t="s">
        <v>4952</v>
      </c>
      <c r="M73" s="2186"/>
      <c r="N73" s="2202" t="s">
        <v>4952</v>
      </c>
      <c r="O73" s="2203" t="s">
        <v>4952</v>
      </c>
      <c r="P73" s="2184" t="s">
        <v>4952</v>
      </c>
      <c r="Q73" s="2185" t="s">
        <v>4952</v>
      </c>
      <c r="R73" s="2186"/>
      <c r="S73" s="2202" t="s">
        <v>4952</v>
      </c>
      <c r="T73" s="2203" t="s">
        <v>4952</v>
      </c>
      <c r="U73" s="2184" t="s">
        <v>4952</v>
      </c>
      <c r="V73" s="2185" t="s">
        <v>4952</v>
      </c>
      <c r="W73" s="2186"/>
      <c r="X73" s="2187"/>
      <c r="Y73" s="2188" t="s">
        <v>5082</v>
      </c>
    </row>
    <row r="74" spans="1:25" ht="21.75">
      <c r="A74" s="2204"/>
      <c r="B74" s="2233" t="s">
        <v>5083</v>
      </c>
      <c r="C74" s="2189"/>
      <c r="D74" s="2202" t="s">
        <v>4952</v>
      </c>
      <c r="E74" s="2203" t="s">
        <v>4952</v>
      </c>
      <c r="F74" s="2184" t="s">
        <v>4952</v>
      </c>
      <c r="G74" s="2185" t="s">
        <v>4952</v>
      </c>
      <c r="H74" s="2192" t="s">
        <v>4952</v>
      </c>
      <c r="I74" s="2202" t="s">
        <v>4952</v>
      </c>
      <c r="J74" s="2203" t="s">
        <v>4952</v>
      </c>
      <c r="K74" s="2184" t="s">
        <v>4952</v>
      </c>
      <c r="L74" s="2185" t="s">
        <v>4952</v>
      </c>
      <c r="M74" s="2192" t="s">
        <v>4952</v>
      </c>
      <c r="N74" s="2202" t="s">
        <v>4952</v>
      </c>
      <c r="O74" s="2203" t="s">
        <v>4952</v>
      </c>
      <c r="P74" s="2184" t="s">
        <v>4952</v>
      </c>
      <c r="Q74" s="2185" t="s">
        <v>4952</v>
      </c>
      <c r="R74" s="2192" t="s">
        <v>4952</v>
      </c>
      <c r="S74" s="2202" t="s">
        <v>4952</v>
      </c>
      <c r="T74" s="2203" t="s">
        <v>4952</v>
      </c>
      <c r="U74" s="2184" t="s">
        <v>4952</v>
      </c>
      <c r="V74" s="2185" t="s">
        <v>4952</v>
      </c>
      <c r="W74" s="2192" t="s">
        <v>4952</v>
      </c>
      <c r="X74" s="2218" t="s">
        <v>5084</v>
      </c>
      <c r="Y74" s="2180"/>
    </row>
    <row r="75" spans="1:25" ht="20.45" customHeight="1">
      <c r="A75" s="2204"/>
      <c r="B75" s="2233" t="s">
        <v>5085</v>
      </c>
      <c r="C75" s="2189" t="s">
        <v>5086</v>
      </c>
      <c r="D75" s="2182">
        <v>1</v>
      </c>
      <c r="E75" s="2183">
        <v>1</v>
      </c>
      <c r="F75" s="2184" t="s">
        <v>4952</v>
      </c>
      <c r="G75" s="2185">
        <f t="shared" ref="G75" si="30">IF(E75=0,"-",D75/E75*100)</f>
        <v>100</v>
      </c>
      <c r="H75" s="2192" t="s">
        <v>4952</v>
      </c>
      <c r="I75" s="2182"/>
      <c r="J75" s="2183"/>
      <c r="K75" s="2184" t="s">
        <v>4952</v>
      </c>
      <c r="L75" s="2185" t="str">
        <f t="shared" ref="L75" si="31">IF(J75=0,"-",I75/J75*100)</f>
        <v>-</v>
      </c>
      <c r="M75" s="2192" t="s">
        <v>4952</v>
      </c>
      <c r="N75" s="2182"/>
      <c r="O75" s="2183"/>
      <c r="P75" s="2184" t="s">
        <v>4952</v>
      </c>
      <c r="Q75" s="2185" t="str">
        <f t="shared" ref="Q75" si="32">IF(O75=0,"-",N75/O75*100)</f>
        <v>-</v>
      </c>
      <c r="R75" s="2192" t="s">
        <v>4952</v>
      </c>
      <c r="S75" s="2182"/>
      <c r="T75" s="2183"/>
      <c r="U75" s="2184" t="s">
        <v>4952</v>
      </c>
      <c r="V75" s="2185" t="str">
        <f t="shared" ref="V75" si="33">IF(T75=0,"-",S75/T75*100)</f>
        <v>-</v>
      </c>
      <c r="W75" s="2192" t="s">
        <v>4952</v>
      </c>
      <c r="X75" s="2218"/>
      <c r="Y75" s="2180"/>
    </row>
    <row r="76" spans="1:25" ht="18" customHeight="1">
      <c r="A76" s="2204"/>
      <c r="B76" s="2233" t="s">
        <v>5087</v>
      </c>
      <c r="C76" s="2189" t="s">
        <v>5088</v>
      </c>
      <c r="D76" s="2182" t="s">
        <v>4981</v>
      </c>
      <c r="E76" s="2183" t="s">
        <v>4981</v>
      </c>
      <c r="F76" s="2184" t="s">
        <v>4952</v>
      </c>
      <c r="G76" s="2185" t="e">
        <f>IF(E76=0,"-",(D76-E76)/E76*100)</f>
        <v>#VALUE!</v>
      </c>
      <c r="H76" s="2192" t="s">
        <v>4952</v>
      </c>
      <c r="I76" s="2182"/>
      <c r="J76" s="2183"/>
      <c r="K76" s="2184" t="s">
        <v>4952</v>
      </c>
      <c r="L76" s="2185" t="str">
        <f>IF(J76=0,"-",(I76-J76)/J76*100)</f>
        <v>-</v>
      </c>
      <c r="M76" s="2192" t="s">
        <v>4952</v>
      </c>
      <c r="N76" s="2182"/>
      <c r="O76" s="2183"/>
      <c r="P76" s="2184" t="s">
        <v>4952</v>
      </c>
      <c r="Q76" s="2185" t="str">
        <f>IF(O76=0,"-",(N76-O76)/O76*100)</f>
        <v>-</v>
      </c>
      <c r="R76" s="2192" t="s">
        <v>4952</v>
      </c>
      <c r="S76" s="2182"/>
      <c r="T76" s="2183"/>
      <c r="U76" s="2184" t="s">
        <v>4952</v>
      </c>
      <c r="V76" s="2185" t="str">
        <f>IF(T76=0,"-",(S76-T76)/T76*100)</f>
        <v>-</v>
      </c>
      <c r="W76" s="2192" t="s">
        <v>4952</v>
      </c>
      <c r="X76" s="2218"/>
      <c r="Y76" s="2180"/>
    </row>
    <row r="77" spans="1:25" ht="18.600000000000001" customHeight="1">
      <c r="A77" s="2204"/>
      <c r="B77" s="2233" t="s">
        <v>5089</v>
      </c>
      <c r="C77" s="2189" t="s">
        <v>5090</v>
      </c>
      <c r="D77" s="2182" t="s">
        <v>4981</v>
      </c>
      <c r="E77" s="2183" t="s">
        <v>4981</v>
      </c>
      <c r="F77" s="2184" t="s">
        <v>4952</v>
      </c>
      <c r="G77" s="2185" t="e">
        <f t="shared" ref="G77" si="34">IF(E77=0,"-",D77/E77*100)</f>
        <v>#VALUE!</v>
      </c>
      <c r="H77" s="2192" t="s">
        <v>4952</v>
      </c>
      <c r="I77" s="2182"/>
      <c r="J77" s="2183"/>
      <c r="K77" s="2184" t="s">
        <v>4952</v>
      </c>
      <c r="L77" s="2185" t="str">
        <f t="shared" ref="L77" si="35">IF(J77=0,"-",I77/J77*100)</f>
        <v>-</v>
      </c>
      <c r="M77" s="2192" t="s">
        <v>4952</v>
      </c>
      <c r="N77" s="2182"/>
      <c r="O77" s="2183"/>
      <c r="P77" s="2184" t="s">
        <v>4952</v>
      </c>
      <c r="Q77" s="2185" t="str">
        <f t="shared" ref="Q77" si="36">IF(O77=0,"-",N77/O77*100)</f>
        <v>-</v>
      </c>
      <c r="R77" s="2192" t="s">
        <v>4952</v>
      </c>
      <c r="S77" s="2182"/>
      <c r="T77" s="2183"/>
      <c r="U77" s="2184" t="s">
        <v>4952</v>
      </c>
      <c r="V77" s="2185" t="str">
        <f t="shared" ref="V77" si="37">IF(T77=0,"-",S77/T77*100)</f>
        <v>-</v>
      </c>
      <c r="W77" s="2192" t="s">
        <v>4952</v>
      </c>
      <c r="X77" s="2218"/>
      <c r="Y77" s="2180"/>
    </row>
    <row r="78" spans="1:25" ht="21.75">
      <c r="A78" s="2204"/>
      <c r="B78" s="2233" t="s">
        <v>5091</v>
      </c>
      <c r="C78" s="2189"/>
      <c r="D78" s="2202" t="s">
        <v>4952</v>
      </c>
      <c r="E78" s="2203" t="s">
        <v>4952</v>
      </c>
      <c r="F78" s="2184" t="s">
        <v>4952</v>
      </c>
      <c r="G78" s="2185" t="s">
        <v>4952</v>
      </c>
      <c r="H78" s="2192" t="s">
        <v>4952</v>
      </c>
      <c r="I78" s="2202" t="s">
        <v>4952</v>
      </c>
      <c r="J78" s="2203" t="s">
        <v>4952</v>
      </c>
      <c r="K78" s="2184" t="s">
        <v>4952</v>
      </c>
      <c r="L78" s="2185" t="s">
        <v>4952</v>
      </c>
      <c r="M78" s="2192" t="s">
        <v>4952</v>
      </c>
      <c r="N78" s="2202" t="s">
        <v>4952</v>
      </c>
      <c r="O78" s="2203" t="s">
        <v>4952</v>
      </c>
      <c r="P78" s="2184" t="s">
        <v>4952</v>
      </c>
      <c r="Q78" s="2185" t="s">
        <v>4952</v>
      </c>
      <c r="R78" s="2192" t="s">
        <v>4952</v>
      </c>
      <c r="S78" s="2202" t="s">
        <v>4952</v>
      </c>
      <c r="T78" s="2203" t="s">
        <v>4952</v>
      </c>
      <c r="U78" s="2184" t="s">
        <v>4952</v>
      </c>
      <c r="V78" s="2185" t="s">
        <v>4952</v>
      </c>
      <c r="W78" s="2192" t="s">
        <v>4952</v>
      </c>
      <c r="X78" s="2187" t="s">
        <v>5092</v>
      </c>
      <c r="Y78" s="2180"/>
    </row>
    <row r="79" spans="1:25" ht="22.15" customHeight="1">
      <c r="A79" s="2204"/>
      <c r="B79" s="2233" t="s">
        <v>5093</v>
      </c>
      <c r="C79" s="2189" t="s">
        <v>5090</v>
      </c>
      <c r="D79" s="2182">
        <v>1</v>
      </c>
      <c r="E79" s="2183">
        <v>1</v>
      </c>
      <c r="F79" s="2184" t="s">
        <v>4952</v>
      </c>
      <c r="G79" s="2185">
        <f t="shared" ref="G79:G82" si="38">IF(E79=0,"-",D79/E79*100)</f>
        <v>100</v>
      </c>
      <c r="H79" s="2192" t="s">
        <v>4952</v>
      </c>
      <c r="I79" s="2182"/>
      <c r="J79" s="2183"/>
      <c r="K79" s="2184" t="s">
        <v>4952</v>
      </c>
      <c r="L79" s="2185" t="str">
        <f t="shared" ref="L79:L82" si="39">IF(J79=0,"-",I79/J79*100)</f>
        <v>-</v>
      </c>
      <c r="M79" s="2192" t="s">
        <v>4952</v>
      </c>
      <c r="N79" s="2182"/>
      <c r="O79" s="2183"/>
      <c r="P79" s="2184" t="s">
        <v>4952</v>
      </c>
      <c r="Q79" s="2185" t="str">
        <f t="shared" ref="Q79:Q82" si="40">IF(O79=0,"-",N79/O79*100)</f>
        <v>-</v>
      </c>
      <c r="R79" s="2192" t="s">
        <v>4952</v>
      </c>
      <c r="S79" s="2182"/>
      <c r="T79" s="2183"/>
      <c r="U79" s="2184" t="s">
        <v>4952</v>
      </c>
      <c r="V79" s="2185" t="str">
        <f t="shared" ref="V79:V82" si="41">IF(T79=0,"-",S79/T79*100)</f>
        <v>-</v>
      </c>
      <c r="W79" s="2192" t="s">
        <v>4952</v>
      </c>
      <c r="X79" s="2187"/>
      <c r="Y79" s="2180"/>
    </row>
    <row r="80" spans="1:25" ht="21.6" customHeight="1">
      <c r="A80" s="2204"/>
      <c r="B80" s="2233" t="s">
        <v>5094</v>
      </c>
      <c r="C80" s="2189" t="s">
        <v>5095</v>
      </c>
      <c r="D80" s="2182" t="s">
        <v>4981</v>
      </c>
      <c r="E80" s="2183" t="s">
        <v>4981</v>
      </c>
      <c r="F80" s="2184" t="s">
        <v>4952</v>
      </c>
      <c r="G80" s="2185" t="e">
        <f t="shared" si="38"/>
        <v>#VALUE!</v>
      </c>
      <c r="H80" s="2192" t="s">
        <v>4952</v>
      </c>
      <c r="I80" s="2182"/>
      <c r="J80" s="2183"/>
      <c r="K80" s="2184" t="s">
        <v>4952</v>
      </c>
      <c r="L80" s="2185" t="str">
        <f t="shared" si="39"/>
        <v>-</v>
      </c>
      <c r="M80" s="2192" t="s">
        <v>4952</v>
      </c>
      <c r="N80" s="2182"/>
      <c r="O80" s="2183"/>
      <c r="P80" s="2184" t="s">
        <v>4952</v>
      </c>
      <c r="Q80" s="2185" t="str">
        <f t="shared" si="40"/>
        <v>-</v>
      </c>
      <c r="R80" s="2192" t="s">
        <v>4952</v>
      </c>
      <c r="S80" s="2182"/>
      <c r="T80" s="2183"/>
      <c r="U80" s="2184" t="s">
        <v>4952</v>
      </c>
      <c r="V80" s="2185" t="str">
        <f t="shared" si="41"/>
        <v>-</v>
      </c>
      <c r="W80" s="2192" t="s">
        <v>4952</v>
      </c>
      <c r="X80" s="2187"/>
      <c r="Y80" s="2180"/>
    </row>
    <row r="81" spans="1:25" ht="39.75" customHeight="1">
      <c r="A81" s="2190">
        <v>39</v>
      </c>
      <c r="B81" s="2180" t="s">
        <v>5096</v>
      </c>
      <c r="C81" s="2189" t="s">
        <v>5086</v>
      </c>
      <c r="D81" s="2182"/>
      <c r="E81" s="2183"/>
      <c r="F81" s="2184" t="s">
        <v>4952</v>
      </c>
      <c r="G81" s="2185" t="str">
        <f t="shared" si="38"/>
        <v>-</v>
      </c>
      <c r="H81" s="2186" t="s">
        <v>4981</v>
      </c>
      <c r="I81" s="2182"/>
      <c r="J81" s="2183"/>
      <c r="K81" s="2184" t="s">
        <v>4952</v>
      </c>
      <c r="L81" s="2185" t="str">
        <f t="shared" si="39"/>
        <v>-</v>
      </c>
      <c r="M81" s="2186"/>
      <c r="N81" s="2182"/>
      <c r="O81" s="2183"/>
      <c r="P81" s="2184" t="s">
        <v>4952</v>
      </c>
      <c r="Q81" s="2185" t="str">
        <f t="shared" si="40"/>
        <v>-</v>
      </c>
      <c r="R81" s="2186"/>
      <c r="S81" s="2182"/>
      <c r="T81" s="2183"/>
      <c r="U81" s="2184" t="s">
        <v>4952</v>
      </c>
      <c r="V81" s="2185" t="str">
        <f t="shared" si="41"/>
        <v>-</v>
      </c>
      <c r="W81" s="2186"/>
      <c r="X81" s="2187" t="s">
        <v>5026</v>
      </c>
      <c r="Y81" s="2188" t="s">
        <v>5097</v>
      </c>
    </row>
    <row r="82" spans="1:25" ht="22.5" customHeight="1">
      <c r="A82" s="2190">
        <v>40</v>
      </c>
      <c r="B82" s="2180" t="s">
        <v>5098</v>
      </c>
      <c r="C82" s="2189" t="s">
        <v>5086</v>
      </c>
      <c r="D82" s="2182"/>
      <c r="E82" s="2183"/>
      <c r="F82" s="2184" t="s">
        <v>4952</v>
      </c>
      <c r="G82" s="2185" t="str">
        <f t="shared" si="38"/>
        <v>-</v>
      </c>
      <c r="H82" s="2186" t="s">
        <v>4981</v>
      </c>
      <c r="I82" s="2182"/>
      <c r="J82" s="2183"/>
      <c r="K82" s="2184" t="s">
        <v>4952</v>
      </c>
      <c r="L82" s="2185" t="str">
        <f t="shared" si="39"/>
        <v>-</v>
      </c>
      <c r="M82" s="2186"/>
      <c r="N82" s="2182"/>
      <c r="O82" s="2183"/>
      <c r="P82" s="2184" t="s">
        <v>4952</v>
      </c>
      <c r="Q82" s="2185" t="str">
        <f t="shared" si="40"/>
        <v>-</v>
      </c>
      <c r="R82" s="2186"/>
      <c r="S82" s="2182"/>
      <c r="T82" s="2183"/>
      <c r="U82" s="2184" t="s">
        <v>4952</v>
      </c>
      <c r="V82" s="2185" t="str">
        <f t="shared" si="41"/>
        <v>-</v>
      </c>
      <c r="W82" s="2186"/>
      <c r="X82" s="2187" t="s">
        <v>5026</v>
      </c>
      <c r="Y82" s="2188" t="s">
        <v>5099</v>
      </c>
    </row>
    <row r="83" spans="1:25" ht="22.5" customHeight="1">
      <c r="A83" s="2190">
        <v>41</v>
      </c>
      <c r="B83" s="2180" t="s">
        <v>5100</v>
      </c>
      <c r="C83" s="2189"/>
      <c r="D83" s="2202" t="s">
        <v>4952</v>
      </c>
      <c r="E83" s="2203" t="s">
        <v>4952</v>
      </c>
      <c r="F83" s="2184" t="s">
        <v>4952</v>
      </c>
      <c r="G83" s="2185" t="s">
        <v>4952</v>
      </c>
      <c r="H83" s="2186" t="s">
        <v>4981</v>
      </c>
      <c r="I83" s="2202" t="s">
        <v>4952</v>
      </c>
      <c r="J83" s="2203" t="s">
        <v>4952</v>
      </c>
      <c r="K83" s="2184" t="s">
        <v>4952</v>
      </c>
      <c r="L83" s="2185" t="s">
        <v>4952</v>
      </c>
      <c r="M83" s="2186"/>
      <c r="N83" s="2202" t="s">
        <v>4952</v>
      </c>
      <c r="O83" s="2203" t="s">
        <v>4952</v>
      </c>
      <c r="P83" s="2184" t="s">
        <v>4952</v>
      </c>
      <c r="Q83" s="2185" t="s">
        <v>4952</v>
      </c>
      <c r="R83" s="2186"/>
      <c r="S83" s="2202" t="s">
        <v>4952</v>
      </c>
      <c r="T83" s="2203" t="s">
        <v>4952</v>
      </c>
      <c r="U83" s="2184" t="s">
        <v>4952</v>
      </c>
      <c r="V83" s="2185" t="s">
        <v>4952</v>
      </c>
      <c r="W83" s="2186"/>
      <c r="X83" s="2187" t="s">
        <v>5092</v>
      </c>
      <c r="Y83" s="2188" t="s">
        <v>5101</v>
      </c>
    </row>
    <row r="84" spans="1:25" ht="21" customHeight="1">
      <c r="A84" s="2190"/>
      <c r="B84" s="2180" t="s">
        <v>5102</v>
      </c>
      <c r="C84" s="2189" t="s">
        <v>5103</v>
      </c>
      <c r="D84" s="2182"/>
      <c r="E84" s="2183"/>
      <c r="F84" s="2184" t="s">
        <v>4952</v>
      </c>
      <c r="G84" s="2185" t="str">
        <f>IF(E84=0,"-",E84-D84/D84*100)</f>
        <v>-</v>
      </c>
      <c r="H84" s="2192" t="s">
        <v>4952</v>
      </c>
      <c r="I84" s="2182"/>
      <c r="J84" s="2183"/>
      <c r="K84" s="2184" t="s">
        <v>4952</v>
      </c>
      <c r="L84" s="2185" t="str">
        <f>IF(J84=0,"-",J84-I84/I84*100)</f>
        <v>-</v>
      </c>
      <c r="M84" s="2192" t="s">
        <v>4952</v>
      </c>
      <c r="N84" s="2182"/>
      <c r="O84" s="2183"/>
      <c r="P84" s="2184" t="s">
        <v>4952</v>
      </c>
      <c r="Q84" s="2185" t="str">
        <f>IF(O84=0,"-",O84-N84/N84*100)</f>
        <v>-</v>
      </c>
      <c r="R84" s="2192" t="s">
        <v>4952</v>
      </c>
      <c r="S84" s="2182"/>
      <c r="T84" s="2183"/>
      <c r="U84" s="2184" t="s">
        <v>4952</v>
      </c>
      <c r="V84" s="2185" t="str">
        <f>IF(T84=0,"-",T84-S84/S84*100)</f>
        <v>-</v>
      </c>
      <c r="W84" s="2192" t="s">
        <v>4952</v>
      </c>
      <c r="X84" s="2187"/>
      <c r="Y84" s="2180"/>
    </row>
    <row r="85" spans="1:25" ht="21" customHeight="1">
      <c r="A85" s="2190"/>
      <c r="B85" s="2180" t="s">
        <v>5104</v>
      </c>
      <c r="C85" s="2189" t="s">
        <v>5105</v>
      </c>
      <c r="D85" s="2182"/>
      <c r="E85" s="2183"/>
      <c r="F85" s="2184" t="s">
        <v>4952</v>
      </c>
      <c r="G85" s="2185" t="str">
        <f t="shared" ref="G85" si="42">IF(E85=0,"-",D85/E85*100)</f>
        <v>-</v>
      </c>
      <c r="H85" s="2192" t="s">
        <v>4952</v>
      </c>
      <c r="I85" s="2182"/>
      <c r="J85" s="2183"/>
      <c r="K85" s="2184" t="s">
        <v>4952</v>
      </c>
      <c r="L85" s="2185" t="str">
        <f t="shared" ref="L85" si="43">IF(J85=0,"-",I85/J85*100)</f>
        <v>-</v>
      </c>
      <c r="M85" s="2192" t="s">
        <v>4952</v>
      </c>
      <c r="N85" s="2182"/>
      <c r="O85" s="2183"/>
      <c r="P85" s="2184" t="s">
        <v>4952</v>
      </c>
      <c r="Q85" s="2185" t="str">
        <f t="shared" ref="Q85" si="44">IF(O85=0,"-",N85/O85*100)</f>
        <v>-</v>
      </c>
      <c r="R85" s="2192" t="s">
        <v>4952</v>
      </c>
      <c r="S85" s="2182"/>
      <c r="T85" s="2183"/>
      <c r="U85" s="2184" t="s">
        <v>4952</v>
      </c>
      <c r="V85" s="2185" t="str">
        <f t="shared" ref="V85" si="45">IF(T85=0,"-",S85/T85*100)</f>
        <v>-</v>
      </c>
      <c r="W85" s="2192" t="s">
        <v>4952</v>
      </c>
      <c r="X85" s="2187"/>
      <c r="Y85" s="2180"/>
    </row>
    <row r="86" spans="1:25" ht="20.25" customHeight="1">
      <c r="A86" s="2190">
        <v>42</v>
      </c>
      <c r="B86" s="2180" t="s">
        <v>5106</v>
      </c>
      <c r="C86" s="2189"/>
      <c r="D86" s="2202" t="s">
        <v>4952</v>
      </c>
      <c r="E86" s="2203" t="s">
        <v>4952</v>
      </c>
      <c r="F86" s="2184" t="s">
        <v>4952</v>
      </c>
      <c r="G86" s="2185" t="s">
        <v>4952</v>
      </c>
      <c r="H86" s="2186" t="s">
        <v>4981</v>
      </c>
      <c r="I86" s="2202" t="s">
        <v>4952</v>
      </c>
      <c r="J86" s="2203" t="s">
        <v>4952</v>
      </c>
      <c r="K86" s="2184" t="s">
        <v>4952</v>
      </c>
      <c r="L86" s="2185" t="s">
        <v>4952</v>
      </c>
      <c r="M86" s="2186"/>
      <c r="N86" s="2202" t="s">
        <v>4952</v>
      </c>
      <c r="O86" s="2203" t="s">
        <v>4952</v>
      </c>
      <c r="P86" s="2184" t="s">
        <v>4952</v>
      </c>
      <c r="Q86" s="2185" t="s">
        <v>4952</v>
      </c>
      <c r="R86" s="2186"/>
      <c r="S86" s="2202" t="s">
        <v>4952</v>
      </c>
      <c r="T86" s="2203" t="s">
        <v>4952</v>
      </c>
      <c r="U86" s="2184" t="s">
        <v>4952</v>
      </c>
      <c r="V86" s="2185" t="s">
        <v>4952</v>
      </c>
      <c r="W86" s="2186"/>
      <c r="X86" s="2187" t="s">
        <v>5107</v>
      </c>
      <c r="Y86" s="2188" t="s">
        <v>5108</v>
      </c>
    </row>
    <row r="87" spans="1:25" ht="21.75">
      <c r="A87" s="2190"/>
      <c r="B87" s="2180" t="s">
        <v>5109</v>
      </c>
      <c r="C87" s="2189"/>
      <c r="D87" s="2202" t="s">
        <v>4952</v>
      </c>
      <c r="E87" s="2203" t="s">
        <v>4952</v>
      </c>
      <c r="F87" s="2184" t="s">
        <v>4952</v>
      </c>
      <c r="G87" s="2185" t="s">
        <v>4952</v>
      </c>
      <c r="H87" s="2192" t="s">
        <v>4952</v>
      </c>
      <c r="I87" s="2202" t="s">
        <v>4952</v>
      </c>
      <c r="J87" s="2203" t="s">
        <v>4952</v>
      </c>
      <c r="K87" s="2184" t="s">
        <v>4952</v>
      </c>
      <c r="L87" s="2185" t="s">
        <v>4952</v>
      </c>
      <c r="M87" s="2192" t="s">
        <v>4952</v>
      </c>
      <c r="N87" s="2202" t="s">
        <v>4952</v>
      </c>
      <c r="O87" s="2203" t="s">
        <v>4952</v>
      </c>
      <c r="P87" s="2184" t="s">
        <v>4952</v>
      </c>
      <c r="Q87" s="2185" t="s">
        <v>4952</v>
      </c>
      <c r="R87" s="2192" t="s">
        <v>4952</v>
      </c>
      <c r="S87" s="2202" t="s">
        <v>4952</v>
      </c>
      <c r="T87" s="2203" t="s">
        <v>4952</v>
      </c>
      <c r="U87" s="2184" t="s">
        <v>4952</v>
      </c>
      <c r="V87" s="2185" t="s">
        <v>4952</v>
      </c>
      <c r="W87" s="2192" t="s">
        <v>4952</v>
      </c>
      <c r="X87" s="2187"/>
      <c r="Y87" s="2180"/>
    </row>
    <row r="88" spans="1:25" ht="21.6" customHeight="1">
      <c r="A88" s="2190"/>
      <c r="B88" s="2180" t="s">
        <v>5110</v>
      </c>
      <c r="C88" s="2189" t="s">
        <v>5111</v>
      </c>
      <c r="D88" s="2182"/>
      <c r="E88" s="2183"/>
      <c r="F88" s="2184" t="s">
        <v>4952</v>
      </c>
      <c r="G88" s="2185" t="str">
        <f t="shared" ref="G88:G98" si="46">IF(E88=0,"-",D88/E88*100)</f>
        <v>-</v>
      </c>
      <c r="H88" s="2192" t="s">
        <v>4952</v>
      </c>
      <c r="I88" s="2182"/>
      <c r="J88" s="2183"/>
      <c r="K88" s="2184" t="s">
        <v>4952</v>
      </c>
      <c r="L88" s="2185" t="str">
        <f t="shared" ref="L88:L98" si="47">IF(J88=0,"-",I88/J88*100)</f>
        <v>-</v>
      </c>
      <c r="M88" s="2192" t="s">
        <v>4952</v>
      </c>
      <c r="N88" s="2182"/>
      <c r="O88" s="2183"/>
      <c r="P88" s="2184" t="s">
        <v>4952</v>
      </c>
      <c r="Q88" s="2185" t="str">
        <f t="shared" ref="Q88:Q98" si="48">IF(O88=0,"-",N88/O88*100)</f>
        <v>-</v>
      </c>
      <c r="R88" s="2192" t="s">
        <v>4952</v>
      </c>
      <c r="S88" s="2182"/>
      <c r="T88" s="2183"/>
      <c r="U88" s="2184" t="s">
        <v>4952</v>
      </c>
      <c r="V88" s="2185" t="str">
        <f t="shared" ref="V88:V98" si="49">IF(T88=0,"-",S88/T88*100)</f>
        <v>-</v>
      </c>
      <c r="W88" s="2192" t="s">
        <v>4952</v>
      </c>
      <c r="X88" s="2187"/>
      <c r="Y88" s="2180"/>
    </row>
    <row r="89" spans="1:25" ht="43.5">
      <c r="A89" s="2190"/>
      <c r="B89" s="2180" t="s">
        <v>5112</v>
      </c>
      <c r="C89" s="2189" t="s">
        <v>5086</v>
      </c>
      <c r="D89" s="2182"/>
      <c r="E89" s="2183"/>
      <c r="F89" s="2184" t="s">
        <v>4952</v>
      </c>
      <c r="G89" s="2185" t="str">
        <f t="shared" si="46"/>
        <v>-</v>
      </c>
      <c r="H89" s="2192" t="s">
        <v>4952</v>
      </c>
      <c r="I89" s="2182"/>
      <c r="J89" s="2183"/>
      <c r="K89" s="2184" t="s">
        <v>4952</v>
      </c>
      <c r="L89" s="2185" t="str">
        <f t="shared" si="47"/>
        <v>-</v>
      </c>
      <c r="M89" s="2192" t="s">
        <v>4952</v>
      </c>
      <c r="N89" s="2182"/>
      <c r="O89" s="2183"/>
      <c r="P89" s="2184" t="s">
        <v>4952</v>
      </c>
      <c r="Q89" s="2185" t="str">
        <f t="shared" si="48"/>
        <v>-</v>
      </c>
      <c r="R89" s="2192" t="s">
        <v>4952</v>
      </c>
      <c r="S89" s="2182"/>
      <c r="T89" s="2183"/>
      <c r="U89" s="2184" t="s">
        <v>4952</v>
      </c>
      <c r="V89" s="2185" t="str">
        <f t="shared" si="49"/>
        <v>-</v>
      </c>
      <c r="W89" s="2192" t="s">
        <v>4952</v>
      </c>
      <c r="X89" s="2187"/>
      <c r="Y89" s="2180"/>
    </row>
    <row r="90" spans="1:25" ht="19.149999999999999" customHeight="1">
      <c r="A90" s="2190"/>
      <c r="B90" s="2180" t="s">
        <v>5113</v>
      </c>
      <c r="C90" s="2189" t="s">
        <v>5114</v>
      </c>
      <c r="D90" s="2182"/>
      <c r="E90" s="2183"/>
      <c r="F90" s="2184" t="s">
        <v>4952</v>
      </c>
      <c r="G90" s="2185" t="str">
        <f t="shared" si="46"/>
        <v>-</v>
      </c>
      <c r="H90" s="2192" t="s">
        <v>4952</v>
      </c>
      <c r="I90" s="2182"/>
      <c r="J90" s="2183"/>
      <c r="K90" s="2184" t="s">
        <v>4952</v>
      </c>
      <c r="L90" s="2185" t="str">
        <f t="shared" si="47"/>
        <v>-</v>
      </c>
      <c r="M90" s="2192" t="s">
        <v>4952</v>
      </c>
      <c r="N90" s="2182"/>
      <c r="O90" s="2183"/>
      <c r="P90" s="2184" t="s">
        <v>4952</v>
      </c>
      <c r="Q90" s="2185" t="str">
        <f t="shared" si="48"/>
        <v>-</v>
      </c>
      <c r="R90" s="2192" t="s">
        <v>4952</v>
      </c>
      <c r="S90" s="2182"/>
      <c r="T90" s="2183"/>
      <c r="U90" s="2184" t="s">
        <v>4952</v>
      </c>
      <c r="V90" s="2185" t="str">
        <f t="shared" si="49"/>
        <v>-</v>
      </c>
      <c r="W90" s="2192" t="s">
        <v>4952</v>
      </c>
      <c r="X90" s="2187"/>
      <c r="Y90" s="2180"/>
    </row>
    <row r="91" spans="1:25" ht="21" customHeight="1">
      <c r="A91" s="2190"/>
      <c r="B91" s="2180" t="s">
        <v>5115</v>
      </c>
      <c r="C91" s="2189" t="s">
        <v>5116</v>
      </c>
      <c r="D91" s="2182"/>
      <c r="E91" s="2183"/>
      <c r="F91" s="2184" t="s">
        <v>4952</v>
      </c>
      <c r="G91" s="2185" t="str">
        <f t="shared" si="46"/>
        <v>-</v>
      </c>
      <c r="H91" s="2192" t="s">
        <v>4952</v>
      </c>
      <c r="I91" s="2182"/>
      <c r="J91" s="2183"/>
      <c r="K91" s="2184" t="s">
        <v>4952</v>
      </c>
      <c r="L91" s="2185" t="str">
        <f t="shared" si="47"/>
        <v>-</v>
      </c>
      <c r="M91" s="2192" t="s">
        <v>4952</v>
      </c>
      <c r="N91" s="2182"/>
      <c r="O91" s="2183"/>
      <c r="P91" s="2184" t="s">
        <v>4952</v>
      </c>
      <c r="Q91" s="2185" t="str">
        <f t="shared" si="48"/>
        <v>-</v>
      </c>
      <c r="R91" s="2192" t="s">
        <v>4952</v>
      </c>
      <c r="S91" s="2182"/>
      <c r="T91" s="2183"/>
      <c r="U91" s="2184" t="s">
        <v>4952</v>
      </c>
      <c r="V91" s="2185" t="str">
        <f t="shared" si="49"/>
        <v>-</v>
      </c>
      <c r="W91" s="2192" t="s">
        <v>4952</v>
      </c>
      <c r="X91" s="2187"/>
      <c r="Y91" s="2180"/>
    </row>
    <row r="92" spans="1:25" ht="21.75">
      <c r="A92" s="2190"/>
      <c r="B92" s="2236" t="s">
        <v>5117</v>
      </c>
      <c r="C92" s="2237"/>
      <c r="D92" s="2182"/>
      <c r="E92" s="2183"/>
      <c r="F92" s="2184" t="s">
        <v>4952</v>
      </c>
      <c r="G92" s="2185" t="str">
        <f t="shared" si="46"/>
        <v>-</v>
      </c>
      <c r="H92" s="2192" t="s">
        <v>4952</v>
      </c>
      <c r="I92" s="2182"/>
      <c r="J92" s="2183"/>
      <c r="K92" s="2184" t="s">
        <v>4952</v>
      </c>
      <c r="L92" s="2185" t="str">
        <f t="shared" si="47"/>
        <v>-</v>
      </c>
      <c r="M92" s="2192" t="s">
        <v>4952</v>
      </c>
      <c r="N92" s="2182"/>
      <c r="O92" s="2183"/>
      <c r="P92" s="2184" t="s">
        <v>4952</v>
      </c>
      <c r="Q92" s="2185" t="str">
        <f t="shared" si="48"/>
        <v>-</v>
      </c>
      <c r="R92" s="2192" t="s">
        <v>4952</v>
      </c>
      <c r="S92" s="2182"/>
      <c r="T92" s="2183"/>
      <c r="U92" s="2184" t="s">
        <v>4952</v>
      </c>
      <c r="V92" s="2185" t="str">
        <f t="shared" si="49"/>
        <v>-</v>
      </c>
      <c r="W92" s="2192" t="s">
        <v>4952</v>
      </c>
      <c r="X92" s="2187"/>
      <c r="Y92" s="2180"/>
    </row>
    <row r="93" spans="1:25" ht="43.5">
      <c r="A93" s="2238"/>
      <c r="B93" s="2239" t="s">
        <v>5118</v>
      </c>
      <c r="C93" s="2237" t="s">
        <v>5111</v>
      </c>
      <c r="D93" s="2182"/>
      <c r="E93" s="2183"/>
      <c r="F93" s="2184" t="s">
        <v>4952</v>
      </c>
      <c r="G93" s="2185" t="str">
        <f t="shared" si="46"/>
        <v>-</v>
      </c>
      <c r="H93" s="2192" t="s">
        <v>4952</v>
      </c>
      <c r="I93" s="2182"/>
      <c r="J93" s="2183"/>
      <c r="K93" s="2184" t="s">
        <v>4952</v>
      </c>
      <c r="L93" s="2185" t="str">
        <f t="shared" si="47"/>
        <v>-</v>
      </c>
      <c r="M93" s="2192" t="s">
        <v>4952</v>
      </c>
      <c r="N93" s="2182"/>
      <c r="O93" s="2183"/>
      <c r="P93" s="2184" t="s">
        <v>4952</v>
      </c>
      <c r="Q93" s="2185" t="str">
        <f t="shared" si="48"/>
        <v>-</v>
      </c>
      <c r="R93" s="2192" t="s">
        <v>4952</v>
      </c>
      <c r="S93" s="2182"/>
      <c r="T93" s="2183"/>
      <c r="U93" s="2184" t="s">
        <v>4952</v>
      </c>
      <c r="V93" s="2185" t="str">
        <f t="shared" si="49"/>
        <v>-</v>
      </c>
      <c r="W93" s="2192" t="s">
        <v>4952</v>
      </c>
      <c r="X93" s="2229"/>
      <c r="Y93" s="2180"/>
    </row>
    <row r="94" spans="1:25" ht="23.45" customHeight="1">
      <c r="A94" s="2190"/>
      <c r="B94" s="2236" t="s">
        <v>5119</v>
      </c>
      <c r="C94" s="2237" t="s">
        <v>5086</v>
      </c>
      <c r="D94" s="2182"/>
      <c r="E94" s="2183"/>
      <c r="F94" s="2184" t="s">
        <v>4952</v>
      </c>
      <c r="G94" s="2185" t="str">
        <f t="shared" si="46"/>
        <v>-</v>
      </c>
      <c r="H94" s="2192" t="s">
        <v>4952</v>
      </c>
      <c r="I94" s="2182"/>
      <c r="J94" s="2183"/>
      <c r="K94" s="2184" t="s">
        <v>4952</v>
      </c>
      <c r="L94" s="2185" t="str">
        <f t="shared" si="47"/>
        <v>-</v>
      </c>
      <c r="M94" s="2192" t="s">
        <v>4952</v>
      </c>
      <c r="N94" s="2182"/>
      <c r="O94" s="2183"/>
      <c r="P94" s="2184" t="s">
        <v>4952</v>
      </c>
      <c r="Q94" s="2185" t="str">
        <f t="shared" si="48"/>
        <v>-</v>
      </c>
      <c r="R94" s="2192" t="s">
        <v>4952</v>
      </c>
      <c r="S94" s="2182"/>
      <c r="T94" s="2183"/>
      <c r="U94" s="2184" t="s">
        <v>4952</v>
      </c>
      <c r="V94" s="2185" t="str">
        <f t="shared" si="49"/>
        <v>-</v>
      </c>
      <c r="W94" s="2192" t="s">
        <v>4952</v>
      </c>
      <c r="X94" s="2187"/>
      <c r="Y94" s="2180"/>
    </row>
    <row r="95" spans="1:25" ht="23.45" customHeight="1">
      <c r="A95" s="2190"/>
      <c r="B95" s="2236" t="s">
        <v>5120</v>
      </c>
      <c r="C95" s="2237" t="s">
        <v>5114</v>
      </c>
      <c r="D95" s="2182"/>
      <c r="E95" s="2183"/>
      <c r="F95" s="2184" t="s">
        <v>4952</v>
      </c>
      <c r="G95" s="2185" t="str">
        <f t="shared" si="46"/>
        <v>-</v>
      </c>
      <c r="H95" s="2192" t="s">
        <v>4952</v>
      </c>
      <c r="I95" s="2182"/>
      <c r="J95" s="2183"/>
      <c r="K95" s="2184" t="s">
        <v>4952</v>
      </c>
      <c r="L95" s="2185" t="str">
        <f t="shared" si="47"/>
        <v>-</v>
      </c>
      <c r="M95" s="2192" t="s">
        <v>4952</v>
      </c>
      <c r="N95" s="2182"/>
      <c r="O95" s="2183"/>
      <c r="P95" s="2184" t="s">
        <v>4952</v>
      </c>
      <c r="Q95" s="2185" t="str">
        <f t="shared" si="48"/>
        <v>-</v>
      </c>
      <c r="R95" s="2192" t="s">
        <v>4952</v>
      </c>
      <c r="S95" s="2182"/>
      <c r="T95" s="2183"/>
      <c r="U95" s="2184" t="s">
        <v>4952</v>
      </c>
      <c r="V95" s="2185" t="str">
        <f t="shared" si="49"/>
        <v>-</v>
      </c>
      <c r="W95" s="2192" t="s">
        <v>4952</v>
      </c>
      <c r="X95" s="2187"/>
      <c r="Y95" s="2180"/>
    </row>
    <row r="96" spans="1:25" ht="21.6" customHeight="1">
      <c r="A96" s="2190"/>
      <c r="B96" s="2236" t="s">
        <v>5121</v>
      </c>
      <c r="C96" s="2237" t="s">
        <v>5116</v>
      </c>
      <c r="D96" s="2182"/>
      <c r="E96" s="2183"/>
      <c r="F96" s="2184" t="s">
        <v>4952</v>
      </c>
      <c r="G96" s="2185" t="str">
        <f t="shared" si="46"/>
        <v>-</v>
      </c>
      <c r="H96" s="2192" t="s">
        <v>4952</v>
      </c>
      <c r="I96" s="2182"/>
      <c r="J96" s="2183"/>
      <c r="K96" s="2184" t="s">
        <v>4952</v>
      </c>
      <c r="L96" s="2185" t="str">
        <f t="shared" si="47"/>
        <v>-</v>
      </c>
      <c r="M96" s="2192" t="s">
        <v>4952</v>
      </c>
      <c r="N96" s="2182"/>
      <c r="O96" s="2183"/>
      <c r="P96" s="2184" t="s">
        <v>4952</v>
      </c>
      <c r="Q96" s="2185" t="str">
        <f t="shared" si="48"/>
        <v>-</v>
      </c>
      <c r="R96" s="2192" t="s">
        <v>4952</v>
      </c>
      <c r="S96" s="2182"/>
      <c r="T96" s="2183"/>
      <c r="U96" s="2184" t="s">
        <v>4952</v>
      </c>
      <c r="V96" s="2185" t="str">
        <f t="shared" si="49"/>
        <v>-</v>
      </c>
      <c r="W96" s="2192" t="s">
        <v>4952</v>
      </c>
      <c r="X96" s="2187"/>
      <c r="Y96" s="2180"/>
    </row>
    <row r="97" spans="1:25" ht="21" customHeight="1">
      <c r="A97" s="2190">
        <v>43</v>
      </c>
      <c r="B97" s="2180" t="s">
        <v>5122</v>
      </c>
      <c r="C97" s="2189" t="s">
        <v>5123</v>
      </c>
      <c r="D97" s="2182"/>
      <c r="E97" s="2183"/>
      <c r="F97" s="2184" t="s">
        <v>4952</v>
      </c>
      <c r="G97" s="2185" t="str">
        <f t="shared" si="46"/>
        <v>-</v>
      </c>
      <c r="H97" s="2186" t="s">
        <v>4981</v>
      </c>
      <c r="I97" s="2182"/>
      <c r="J97" s="2183"/>
      <c r="K97" s="2184" t="s">
        <v>4952</v>
      </c>
      <c r="L97" s="2185" t="str">
        <f t="shared" si="47"/>
        <v>-</v>
      </c>
      <c r="M97" s="2186"/>
      <c r="N97" s="2182"/>
      <c r="O97" s="2183"/>
      <c r="P97" s="2184" t="s">
        <v>4952</v>
      </c>
      <c r="Q97" s="2185" t="str">
        <f t="shared" si="48"/>
        <v>-</v>
      </c>
      <c r="R97" s="2186"/>
      <c r="S97" s="2182"/>
      <c r="T97" s="2183"/>
      <c r="U97" s="2184" t="s">
        <v>4952</v>
      </c>
      <c r="V97" s="2185" t="str">
        <f t="shared" si="49"/>
        <v>-</v>
      </c>
      <c r="W97" s="2186"/>
      <c r="X97" s="2187" t="s">
        <v>5084</v>
      </c>
      <c r="Y97" s="2188" t="s">
        <v>5124</v>
      </c>
    </row>
    <row r="98" spans="1:25" ht="21" customHeight="1">
      <c r="A98" s="2240">
        <v>44</v>
      </c>
      <c r="B98" s="2241" t="s">
        <v>5125</v>
      </c>
      <c r="C98" s="2242" t="s">
        <v>5123</v>
      </c>
      <c r="D98" s="2243"/>
      <c r="E98" s="2244"/>
      <c r="F98" s="2245" t="s">
        <v>4952</v>
      </c>
      <c r="G98" s="2246" t="str">
        <f t="shared" si="46"/>
        <v>-</v>
      </c>
      <c r="H98" s="2186" t="s">
        <v>4981</v>
      </c>
      <c r="I98" s="2243"/>
      <c r="J98" s="2244"/>
      <c r="K98" s="2245" t="s">
        <v>4952</v>
      </c>
      <c r="L98" s="2246" t="str">
        <f t="shared" si="47"/>
        <v>-</v>
      </c>
      <c r="M98" s="2247"/>
      <c r="N98" s="2243"/>
      <c r="O98" s="2244"/>
      <c r="P98" s="2245" t="s">
        <v>4952</v>
      </c>
      <c r="Q98" s="2246" t="str">
        <f t="shared" si="48"/>
        <v>-</v>
      </c>
      <c r="R98" s="2247"/>
      <c r="S98" s="2243"/>
      <c r="T98" s="2244"/>
      <c r="U98" s="2245" t="s">
        <v>4952</v>
      </c>
      <c r="V98" s="2246" t="str">
        <f t="shared" si="49"/>
        <v>-</v>
      </c>
      <c r="W98" s="2247"/>
      <c r="X98" s="2187" t="s">
        <v>5084</v>
      </c>
      <c r="Y98" s="2248" t="s">
        <v>5126</v>
      </c>
    </row>
    <row r="99" spans="1:25" ht="21" customHeight="1" thickBot="1">
      <c r="A99" s="2249" t="s">
        <v>5127</v>
      </c>
      <c r="B99" s="2250"/>
      <c r="C99" s="2251"/>
      <c r="D99" s="2252"/>
      <c r="E99" s="2253"/>
      <c r="F99" s="2254"/>
      <c r="G99" s="2255"/>
      <c r="H99" s="2256">
        <f>COUNTIF(H4:H98,1)</f>
        <v>22</v>
      </c>
      <c r="I99" s="2252"/>
      <c r="J99" s="2253"/>
      <c r="K99" s="2254"/>
      <c r="L99" s="2255"/>
      <c r="M99" s="2256">
        <f>COUNTIF(M4:M98,1)</f>
        <v>0</v>
      </c>
      <c r="N99" s="2252"/>
      <c r="O99" s="2253"/>
      <c r="P99" s="2254"/>
      <c r="Q99" s="2255"/>
      <c r="R99" s="2256">
        <f>COUNTIF(R4:R98,1)</f>
        <v>0</v>
      </c>
      <c r="S99" s="2252"/>
      <c r="T99" s="2253"/>
      <c r="U99" s="2254"/>
      <c r="V99" s="2255"/>
      <c r="W99" s="2256">
        <f>COUNTIF(W4:W98,1)</f>
        <v>0</v>
      </c>
      <c r="X99" s="2257"/>
      <c r="Y99" s="2258"/>
    </row>
    <row r="100" spans="1:25" ht="7.15" customHeight="1" thickTop="1">
      <c r="A100" s="2259"/>
      <c r="B100" s="2260"/>
      <c r="C100" s="2261"/>
      <c r="D100" s="2262"/>
      <c r="E100" s="2263"/>
      <c r="F100" s="2264"/>
      <c r="G100" s="2265"/>
      <c r="H100" s="2266"/>
      <c r="I100" s="2262"/>
      <c r="J100" s="2263"/>
      <c r="K100" s="2264"/>
      <c r="L100" s="2265"/>
      <c r="M100" s="2266"/>
      <c r="N100" s="2262"/>
      <c r="O100" s="2263"/>
      <c r="P100" s="2264"/>
      <c r="Q100" s="2265"/>
      <c r="R100" s="2266"/>
      <c r="S100" s="2262"/>
      <c r="T100" s="2263"/>
      <c r="U100" s="2264"/>
      <c r="V100" s="2265"/>
      <c r="W100" s="2266"/>
      <c r="X100" s="2267"/>
      <c r="Y100" s="2268"/>
    </row>
    <row r="101" spans="1:25" s="2217" customFormat="1" ht="21.75">
      <c r="A101" s="2269" t="s">
        <v>5128</v>
      </c>
      <c r="B101" s="2270"/>
      <c r="C101" s="2271"/>
      <c r="D101" s="2272"/>
      <c r="E101" s="2273"/>
      <c r="F101" s="2273"/>
      <c r="G101" s="2274"/>
      <c r="H101" s="2275"/>
      <c r="I101" s="2272"/>
      <c r="J101" s="2273"/>
      <c r="K101" s="2273"/>
      <c r="L101" s="2274"/>
      <c r="M101" s="2275"/>
      <c r="N101" s="2272"/>
      <c r="O101" s="2273"/>
      <c r="P101" s="2273"/>
      <c r="Q101" s="2274"/>
      <c r="R101" s="2275"/>
      <c r="S101" s="2272"/>
      <c r="T101" s="2273"/>
      <c r="U101" s="2273"/>
      <c r="V101" s="2274"/>
      <c r="W101" s="2275"/>
      <c r="X101" s="2276"/>
      <c r="Y101" s="2277"/>
    </row>
    <row r="102" spans="1:25" s="2281" customFormat="1" ht="44.25" customHeight="1">
      <c r="A102" s="2278">
        <v>1</v>
      </c>
      <c r="B102" s="2279" t="s">
        <v>5129</v>
      </c>
      <c r="C102" s="2237" t="s">
        <v>5123</v>
      </c>
      <c r="D102" s="2182"/>
      <c r="E102" s="2183"/>
      <c r="F102" s="2184" t="s">
        <v>4952</v>
      </c>
      <c r="G102" s="2185" t="str">
        <f t="shared" ref="G102:G104" si="50">IF(E102=0,"-",D102/E102*100)</f>
        <v>-</v>
      </c>
      <c r="H102" s="2186" t="s">
        <v>4981</v>
      </c>
      <c r="I102" s="2182"/>
      <c r="J102" s="2183"/>
      <c r="K102" s="2184" t="s">
        <v>4952</v>
      </c>
      <c r="L102" s="2185" t="str">
        <f t="shared" ref="L102:L104" si="51">IF(J102=0,"-",I102/J102*100)</f>
        <v>-</v>
      </c>
      <c r="M102" s="2186"/>
      <c r="N102" s="2182"/>
      <c r="O102" s="2183"/>
      <c r="P102" s="2184" t="s">
        <v>4952</v>
      </c>
      <c r="Q102" s="2185" t="str">
        <f t="shared" ref="Q102:Q104" si="52">IF(O102=0,"-",N102/O102*100)</f>
        <v>-</v>
      </c>
      <c r="R102" s="2186"/>
      <c r="S102" s="2182"/>
      <c r="T102" s="2183"/>
      <c r="U102" s="2184" t="s">
        <v>4952</v>
      </c>
      <c r="V102" s="2185" t="str">
        <f t="shared" ref="V102:V104" si="53">IF(T102=0,"-",S102/T102*100)</f>
        <v>-</v>
      </c>
      <c r="W102" s="2186"/>
      <c r="X102" s="2280" t="s">
        <v>5130</v>
      </c>
      <c r="Y102" s="2188" t="s">
        <v>5131</v>
      </c>
    </row>
    <row r="103" spans="1:25" s="2281" customFormat="1" ht="43.5" customHeight="1">
      <c r="A103" s="2278">
        <v>2</v>
      </c>
      <c r="B103" s="2279" t="s">
        <v>5132</v>
      </c>
      <c r="C103" s="2237" t="s">
        <v>5123</v>
      </c>
      <c r="D103" s="2182"/>
      <c r="E103" s="2183"/>
      <c r="F103" s="2184" t="s">
        <v>4952</v>
      </c>
      <c r="G103" s="2185" t="str">
        <f t="shared" si="50"/>
        <v>-</v>
      </c>
      <c r="H103" s="2186" t="s">
        <v>4981</v>
      </c>
      <c r="I103" s="2182"/>
      <c r="J103" s="2183"/>
      <c r="K103" s="2184" t="s">
        <v>4952</v>
      </c>
      <c r="L103" s="2185" t="str">
        <f t="shared" si="51"/>
        <v>-</v>
      </c>
      <c r="M103" s="2186"/>
      <c r="N103" s="2182"/>
      <c r="O103" s="2183"/>
      <c r="P103" s="2184" t="s">
        <v>4952</v>
      </c>
      <c r="Q103" s="2185" t="str">
        <f t="shared" si="52"/>
        <v>-</v>
      </c>
      <c r="R103" s="2186"/>
      <c r="S103" s="2182"/>
      <c r="T103" s="2183"/>
      <c r="U103" s="2184" t="s">
        <v>4952</v>
      </c>
      <c r="V103" s="2185" t="str">
        <f t="shared" si="53"/>
        <v>-</v>
      </c>
      <c r="W103" s="2186"/>
      <c r="X103" s="2282" t="s">
        <v>5133</v>
      </c>
      <c r="Y103" s="2188" t="s">
        <v>5134</v>
      </c>
    </row>
    <row r="104" spans="1:25" s="2281" customFormat="1" ht="21.6" customHeight="1">
      <c r="A104" s="2278">
        <v>3</v>
      </c>
      <c r="B104" s="2279" t="s">
        <v>5135</v>
      </c>
      <c r="C104" s="2237" t="s">
        <v>5123</v>
      </c>
      <c r="D104" s="2182"/>
      <c r="E104" s="2183"/>
      <c r="F104" s="2184" t="s">
        <v>4952</v>
      </c>
      <c r="G104" s="2185" t="str">
        <f t="shared" si="50"/>
        <v>-</v>
      </c>
      <c r="H104" s="2186" t="s">
        <v>4981</v>
      </c>
      <c r="I104" s="2182"/>
      <c r="J104" s="2183"/>
      <c r="K104" s="2184" t="s">
        <v>4952</v>
      </c>
      <c r="L104" s="2185" t="str">
        <f t="shared" si="51"/>
        <v>-</v>
      </c>
      <c r="M104" s="2186"/>
      <c r="N104" s="2182"/>
      <c r="O104" s="2183"/>
      <c r="P104" s="2184" t="s">
        <v>4952</v>
      </c>
      <c r="Q104" s="2185" t="str">
        <f t="shared" si="52"/>
        <v>-</v>
      </c>
      <c r="R104" s="2186"/>
      <c r="S104" s="2182"/>
      <c r="T104" s="2183"/>
      <c r="U104" s="2184" t="s">
        <v>4952</v>
      </c>
      <c r="V104" s="2185" t="str">
        <f t="shared" si="53"/>
        <v>-</v>
      </c>
      <c r="W104" s="2186"/>
      <c r="X104" s="2280" t="s">
        <v>5136</v>
      </c>
      <c r="Y104" s="2188" t="s">
        <v>5137</v>
      </c>
    </row>
    <row r="105" spans="1:25" s="2281" customFormat="1" ht="21.6" customHeight="1">
      <c r="A105" s="2278">
        <v>4</v>
      </c>
      <c r="B105" s="2279" t="s">
        <v>5138</v>
      </c>
      <c r="C105" s="2237" t="s">
        <v>5139</v>
      </c>
      <c r="D105" s="2182"/>
      <c r="E105" s="2183"/>
      <c r="F105" s="2184" t="s">
        <v>4952</v>
      </c>
      <c r="G105" s="2185" t="str">
        <f>IF(E105=0,"-",D105-E105)</f>
        <v>-</v>
      </c>
      <c r="H105" s="2186" t="s">
        <v>4981</v>
      </c>
      <c r="I105" s="2182"/>
      <c r="J105" s="2183"/>
      <c r="K105" s="2184" t="s">
        <v>4952</v>
      </c>
      <c r="L105" s="2185" t="str">
        <f>IF(J105=0,"-",I105-J105)</f>
        <v>-</v>
      </c>
      <c r="M105" s="2186"/>
      <c r="N105" s="2182"/>
      <c r="O105" s="2183"/>
      <c r="P105" s="2184" t="s">
        <v>4952</v>
      </c>
      <c r="Q105" s="2185" t="str">
        <f>IF(O105=0,"-",N105-O105)</f>
        <v>-</v>
      </c>
      <c r="R105" s="2186"/>
      <c r="S105" s="2182"/>
      <c r="T105" s="2183"/>
      <c r="U105" s="2184" t="s">
        <v>4952</v>
      </c>
      <c r="V105" s="2185" t="str">
        <f>IF(T105=0,"-",S105-T105)</f>
        <v>-</v>
      </c>
      <c r="W105" s="2186"/>
      <c r="X105" s="2283" t="s">
        <v>5140</v>
      </c>
      <c r="Y105" s="2188" t="s">
        <v>5141</v>
      </c>
    </row>
    <row r="106" spans="1:25" s="2281" customFormat="1" ht="21.6" customHeight="1">
      <c r="A106" s="2284">
        <v>5</v>
      </c>
      <c r="B106" s="2279" t="s">
        <v>5142</v>
      </c>
      <c r="C106" s="2237" t="s">
        <v>4963</v>
      </c>
      <c r="D106" s="2182">
        <v>1</v>
      </c>
      <c r="E106" s="2183">
        <v>120</v>
      </c>
      <c r="F106" s="2184" t="s">
        <v>4952</v>
      </c>
      <c r="G106" s="2185">
        <f t="shared" ref="G106" si="54">IF(E106=0,"-",D106/E106*100)</f>
        <v>0.83333333333333337</v>
      </c>
      <c r="H106" s="2186">
        <v>1</v>
      </c>
      <c r="I106" s="2182"/>
      <c r="J106" s="2183"/>
      <c r="K106" s="2184" t="s">
        <v>4952</v>
      </c>
      <c r="L106" s="2185" t="str">
        <f t="shared" ref="L106" si="55">IF(J106=0,"-",I106/J106*100)</f>
        <v>-</v>
      </c>
      <c r="M106" s="2186"/>
      <c r="N106" s="2182"/>
      <c r="O106" s="2183"/>
      <c r="P106" s="2184" t="s">
        <v>4952</v>
      </c>
      <c r="Q106" s="2185" t="str">
        <f t="shared" ref="Q106" si="56">IF(O106=0,"-",N106/O106*100)</f>
        <v>-</v>
      </c>
      <c r="R106" s="2186"/>
      <c r="S106" s="2182"/>
      <c r="T106" s="2183"/>
      <c r="U106" s="2184" t="s">
        <v>4952</v>
      </c>
      <c r="V106" s="2185" t="str">
        <f t="shared" ref="V106" si="57">IF(T106=0,"-",S106/T106*100)</f>
        <v>-</v>
      </c>
      <c r="W106" s="2186"/>
      <c r="X106" s="2280" t="s">
        <v>5136</v>
      </c>
      <c r="Y106" s="2285" t="s">
        <v>5143</v>
      </c>
    </row>
    <row r="107" spans="1:25" s="2281" customFormat="1" ht="44.25" customHeight="1">
      <c r="A107" s="2284">
        <v>6</v>
      </c>
      <c r="B107" s="2279" t="s">
        <v>5144</v>
      </c>
      <c r="C107" s="2237"/>
      <c r="D107" s="2202" t="s">
        <v>4952</v>
      </c>
      <c r="E107" s="2203" t="s">
        <v>4952</v>
      </c>
      <c r="F107" s="2184" t="s">
        <v>4952</v>
      </c>
      <c r="G107" s="2185" t="s">
        <v>4952</v>
      </c>
      <c r="H107" s="2186">
        <v>1</v>
      </c>
      <c r="I107" s="2202" t="s">
        <v>4952</v>
      </c>
      <c r="J107" s="2203" t="s">
        <v>4952</v>
      </c>
      <c r="K107" s="2184" t="s">
        <v>4952</v>
      </c>
      <c r="L107" s="2185" t="s">
        <v>4952</v>
      </c>
      <c r="M107" s="2186"/>
      <c r="N107" s="2202" t="s">
        <v>4952</v>
      </c>
      <c r="O107" s="2203" t="s">
        <v>4952</v>
      </c>
      <c r="P107" s="2184" t="s">
        <v>4952</v>
      </c>
      <c r="Q107" s="2185" t="s">
        <v>4952</v>
      </c>
      <c r="R107" s="2186"/>
      <c r="S107" s="2202" t="s">
        <v>4952</v>
      </c>
      <c r="T107" s="2203" t="s">
        <v>4952</v>
      </c>
      <c r="U107" s="2184" t="s">
        <v>4952</v>
      </c>
      <c r="V107" s="2185" t="s">
        <v>4952</v>
      </c>
      <c r="W107" s="2186"/>
      <c r="X107" s="2286" t="s">
        <v>5136</v>
      </c>
      <c r="Y107" s="2188" t="s">
        <v>5145</v>
      </c>
    </row>
    <row r="108" spans="1:25" ht="21.6" customHeight="1">
      <c r="A108" s="2190"/>
      <c r="B108" s="2279" t="s">
        <v>5146</v>
      </c>
      <c r="C108" s="2237" t="s">
        <v>5147</v>
      </c>
      <c r="D108" s="2182">
        <v>15251</v>
      </c>
      <c r="E108" s="2183">
        <v>17039</v>
      </c>
      <c r="F108" s="2184" t="s">
        <v>4952</v>
      </c>
      <c r="G108" s="2185">
        <f t="shared" ref="G108:G109" si="58">IF(E108=0,"-",D108/E108*100)</f>
        <v>89.506426433476136</v>
      </c>
      <c r="H108" s="2287" t="s">
        <v>4952</v>
      </c>
      <c r="I108" s="2182"/>
      <c r="J108" s="2183"/>
      <c r="K108" s="2184" t="s">
        <v>4952</v>
      </c>
      <c r="L108" s="2185" t="str">
        <f t="shared" ref="L108:L109" si="59">IF(J108=0,"-",I108/J108*100)</f>
        <v>-</v>
      </c>
      <c r="M108" s="2287" t="s">
        <v>4952</v>
      </c>
      <c r="N108" s="2182"/>
      <c r="O108" s="2183"/>
      <c r="P108" s="2184" t="s">
        <v>4952</v>
      </c>
      <c r="Q108" s="2185" t="str">
        <f t="shared" ref="Q108:Q109" si="60">IF(O108=0,"-",N108/O108*100)</f>
        <v>-</v>
      </c>
      <c r="R108" s="2287" t="s">
        <v>4952</v>
      </c>
      <c r="S108" s="2182"/>
      <c r="T108" s="2183"/>
      <c r="U108" s="2184" t="s">
        <v>4952</v>
      </c>
      <c r="V108" s="2185" t="str">
        <f t="shared" ref="V108:V109" si="61">IF(T108=0,"-",S108/T108*100)</f>
        <v>-</v>
      </c>
      <c r="W108" s="2287" t="s">
        <v>4952</v>
      </c>
      <c r="X108" s="2280"/>
      <c r="Y108" s="2180"/>
    </row>
    <row r="109" spans="1:25" ht="21.6" customHeight="1">
      <c r="A109" s="2240"/>
      <c r="B109" s="2288" t="s">
        <v>5148</v>
      </c>
      <c r="C109" s="2242" t="s">
        <v>5149</v>
      </c>
      <c r="D109" s="2182">
        <v>15251</v>
      </c>
      <c r="E109" s="2183">
        <v>17039</v>
      </c>
      <c r="F109" s="2245" t="s">
        <v>4952</v>
      </c>
      <c r="G109" s="2246">
        <f t="shared" si="58"/>
        <v>89.506426433476136</v>
      </c>
      <c r="H109" s="2289" t="s">
        <v>4952</v>
      </c>
      <c r="I109" s="2243"/>
      <c r="J109" s="2244"/>
      <c r="K109" s="2245" t="s">
        <v>4952</v>
      </c>
      <c r="L109" s="2246" t="str">
        <f t="shared" si="59"/>
        <v>-</v>
      </c>
      <c r="M109" s="2289" t="s">
        <v>4952</v>
      </c>
      <c r="N109" s="2243"/>
      <c r="O109" s="2244"/>
      <c r="P109" s="2245" t="s">
        <v>4952</v>
      </c>
      <c r="Q109" s="2246" t="str">
        <f t="shared" si="60"/>
        <v>-</v>
      </c>
      <c r="R109" s="2289" t="s">
        <v>4952</v>
      </c>
      <c r="S109" s="2243"/>
      <c r="T109" s="2244"/>
      <c r="U109" s="2245" t="s">
        <v>4952</v>
      </c>
      <c r="V109" s="2246" t="str">
        <f t="shared" si="61"/>
        <v>-</v>
      </c>
      <c r="W109" s="2289" t="s">
        <v>4952</v>
      </c>
      <c r="X109" s="2290"/>
      <c r="Y109" s="2241"/>
    </row>
    <row r="110" spans="1:25" ht="18.75" customHeight="1" thickBot="1">
      <c r="A110" s="2291" t="s">
        <v>5150</v>
      </c>
      <c r="B110" s="2292"/>
      <c r="C110" s="2293"/>
      <c r="D110" s="2294"/>
      <c r="E110" s="2295"/>
      <c r="F110" s="2296"/>
      <c r="G110" s="2297"/>
      <c r="H110" s="2298">
        <f>COUNTIF(H102:H107,1)</f>
        <v>2</v>
      </c>
      <c r="I110" s="2294"/>
      <c r="J110" s="2295"/>
      <c r="K110" s="2296"/>
      <c r="L110" s="2297"/>
      <c r="M110" s="2298">
        <f>COUNTIF(M102:M107,1)</f>
        <v>0</v>
      </c>
      <c r="N110" s="2294"/>
      <c r="O110" s="2295"/>
      <c r="P110" s="2296"/>
      <c r="Q110" s="2297"/>
      <c r="R110" s="2298">
        <f>COUNTIF(R102:R107,1)</f>
        <v>0</v>
      </c>
      <c r="S110" s="2294"/>
      <c r="T110" s="2295"/>
      <c r="U110" s="2296"/>
      <c r="V110" s="2297"/>
      <c r="W110" s="2298">
        <f>COUNTIF(W102:W107,1)</f>
        <v>0</v>
      </c>
      <c r="X110" s="2299"/>
      <c r="Y110" s="2300"/>
    </row>
    <row r="111" spans="1:25" ht="18.75" customHeight="1" thickTop="1">
      <c r="G111" s="2302"/>
      <c r="L111" s="2302"/>
      <c r="Q111" s="2302"/>
      <c r="V111" s="2302"/>
    </row>
    <row r="112" spans="1:25" ht="18.75" customHeight="1">
      <c r="G112" s="2302"/>
      <c r="L112" s="2302"/>
      <c r="Q112" s="2302"/>
      <c r="V112" s="2302"/>
    </row>
    <row r="113" spans="7:22" ht="18.75" customHeight="1">
      <c r="G113" s="2302"/>
      <c r="J113" s="2144">
        <f>86260*66/100000</f>
        <v>56.931600000000003</v>
      </c>
      <c r="L113" s="2302"/>
      <c r="Q113" s="2302"/>
      <c r="V113" s="2302"/>
    </row>
    <row r="114" spans="7:22" ht="18.75" customHeight="1">
      <c r="G114" s="2302"/>
      <c r="L114" s="2302"/>
      <c r="Q114" s="2302"/>
      <c r="V114" s="2302"/>
    </row>
    <row r="115" spans="7:22" ht="18.75" customHeight="1">
      <c r="G115" s="2302"/>
      <c r="L115" s="2302"/>
      <c r="Q115" s="2302"/>
      <c r="V115" s="2302"/>
    </row>
    <row r="116" spans="7:22" ht="18.75" customHeight="1">
      <c r="G116" s="2302"/>
      <c r="L116" s="2302"/>
      <c r="Q116" s="2302"/>
      <c r="V116" s="2302"/>
    </row>
  </sheetData>
  <mergeCells count="15">
    <mergeCell ref="A99:B99"/>
    <mergeCell ref="A101:B101"/>
    <mergeCell ref="A110:B110"/>
    <mergeCell ref="S2:W2"/>
    <mergeCell ref="X2:X3"/>
    <mergeCell ref="Y2:Y3"/>
    <mergeCell ref="A4:B4"/>
    <mergeCell ref="A15:B15"/>
    <mergeCell ref="A67:B67"/>
    <mergeCell ref="A2:A3"/>
    <mergeCell ref="B2:B3"/>
    <mergeCell ref="C2:C3"/>
    <mergeCell ref="D2:H2"/>
    <mergeCell ref="I2:M2"/>
    <mergeCell ref="N2:R2"/>
  </mergeCells>
  <hyperlinks>
    <hyperlink ref="Y5" r:id="rId1"/>
    <hyperlink ref="Y6" r:id="rId2"/>
    <hyperlink ref="Y9" r:id="rId3"/>
    <hyperlink ref="Y7" r:id="rId4"/>
    <hyperlink ref="Y10" r:id="rId5"/>
    <hyperlink ref="Y8" r:id="rId6"/>
    <hyperlink ref="Y11" r:id="rId7"/>
    <hyperlink ref="Y12" r:id="rId8"/>
    <hyperlink ref="Y13" r:id="rId9"/>
    <hyperlink ref="Y14" r:id="rId10"/>
    <hyperlink ref="Y102" r:id="rId11"/>
    <hyperlink ref="Y103" r:id="rId12"/>
    <hyperlink ref="Y104" r:id="rId13"/>
    <hyperlink ref="Y105" r:id="rId14"/>
    <hyperlink ref="Y106" r:id="rId15"/>
    <hyperlink ref="Y107" r:id="rId16"/>
    <hyperlink ref="Y16" r:id="rId17"/>
    <hyperlink ref="Y17" r:id="rId18"/>
    <hyperlink ref="Y20" r:id="rId19"/>
    <hyperlink ref="Y21" r:id="rId20"/>
    <hyperlink ref="Y22" r:id="rId21"/>
    <hyperlink ref="Y23" r:id="rId22"/>
    <hyperlink ref="Y24" r:id="rId23"/>
    <hyperlink ref="Y25" r:id="rId24"/>
    <hyperlink ref="Y26" r:id="rId25"/>
    <hyperlink ref="Y27" r:id="rId26"/>
    <hyperlink ref="Y28" r:id="rId27"/>
    <hyperlink ref="Y29" r:id="rId28"/>
    <hyperlink ref="Y33" r:id="rId29"/>
    <hyperlink ref="Y36" r:id="rId30"/>
    <hyperlink ref="Y40" r:id="rId31"/>
    <hyperlink ref="Y49" r:id="rId32"/>
    <hyperlink ref="Y52" r:id="rId33"/>
    <hyperlink ref="Y53" r:id="rId34"/>
    <hyperlink ref="Y54" r:id="rId35"/>
    <hyperlink ref="Y55" r:id="rId36"/>
    <hyperlink ref="Y56" r:id="rId37"/>
    <hyperlink ref="Y57" r:id="rId38"/>
    <hyperlink ref="Y58" r:id="rId39"/>
    <hyperlink ref="Y64" r:id="rId40"/>
    <hyperlink ref="Y65" r:id="rId41"/>
    <hyperlink ref="Y66" r:id="rId42"/>
    <hyperlink ref="Y68" r:id="rId43"/>
    <hyperlink ref="Y73" r:id="rId44"/>
    <hyperlink ref="Y81" r:id="rId45"/>
    <hyperlink ref="Y82" r:id="rId46"/>
    <hyperlink ref="Y83" r:id="rId47"/>
    <hyperlink ref="Y86" r:id="rId48"/>
    <hyperlink ref="Y97" r:id="rId49"/>
    <hyperlink ref="Y98" r:id="rId5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60</vt:i4>
      </vt:variant>
      <vt:variant>
        <vt:lpstr>ช่วงที่มีชื่อ</vt:lpstr>
      </vt:variant>
      <vt:variant>
        <vt:i4>41</vt:i4>
      </vt:variant>
    </vt:vector>
  </HeadingPairs>
  <TitlesOfParts>
    <vt:vector size="101" baseType="lpstr">
      <vt:lpstr>ปก</vt:lpstr>
      <vt:lpstr>สารบัญ</vt:lpstr>
      <vt:lpstr>map</vt:lpstr>
      <vt:lpstr>swot</vt:lpstr>
      <vt:lpstr>กลยุทธ</vt:lpstr>
      <vt:lpstr>mapกลยุทธ์</vt:lpstr>
      <vt:lpstr>กระบวนการแผน</vt:lpstr>
      <vt:lpstr>KPI รวมNKT</vt:lpstr>
      <vt:lpstr>ความก้าวหน้าKPIกระทรวง&amp;เขต</vt:lpstr>
      <vt:lpstr>ความก้าวหน้าKPIสสจ</vt:lpstr>
      <vt:lpstr>สรุปแผน&amp;งปม</vt:lpstr>
      <vt:lpstr>สรุปแยกงปมPPA&amp;SP</vt:lpstr>
      <vt:lpstr>Sheet6</vt:lpstr>
      <vt:lpstr>1-MCHแก้ไข</vt:lpstr>
      <vt:lpstr>2-กุมาร(0-5)แก้ไข</vt:lpstr>
      <vt:lpstr>3-ทันตกรรม</vt:lpstr>
      <vt:lpstr>4-วัยเรียน</vt:lpstr>
      <vt:lpstr>5-สูงอายุ-nk1</vt:lpstr>
      <vt:lpstr>6-HTDM</vt:lpstr>
      <vt:lpstr>7-CA</vt:lpstr>
      <vt:lpstr>8-คลินิกตา</vt:lpstr>
      <vt:lpstr>9-COPDAsthma</vt:lpstr>
      <vt:lpstr>10-CKD</vt:lpstr>
      <vt:lpstr>11-EMS</vt:lpstr>
      <vt:lpstr>12-STMI</vt:lpstr>
      <vt:lpstr>13-STROK</vt:lpstr>
      <vt:lpstr>14- สุขภาพจิต</vt:lpstr>
      <vt:lpstr>15-ยาเสพติด</vt:lpstr>
      <vt:lpstr>16-กายภาพ&amp;ผู้พิการ</vt:lpstr>
      <vt:lpstr>17-PCU HHC</vt:lpstr>
      <vt:lpstr>18-CD SRRT </vt:lpstr>
      <vt:lpstr>19-DHF</vt:lpstr>
      <vt:lpstr>20-TB</vt:lpstr>
      <vt:lpstr>21-AIDS</vt:lpstr>
      <vt:lpstr>22-EPI</vt:lpstr>
      <vt:lpstr>23-คบส</vt:lpstr>
      <vt:lpstr>24- สสม</vt:lpstr>
      <vt:lpstr>25-สวล&amp;อาชีว</vt:lpstr>
      <vt:lpstr>26เภสัช1</vt:lpstr>
      <vt:lpstr>27เภสัช2</vt:lpstr>
      <vt:lpstr>28it1</vt:lpstr>
      <vt:lpstr>29it2</vt:lpstr>
      <vt:lpstr>30แผนไทย</vt:lpstr>
      <vt:lpstr>31-UC-nk1</vt:lpstr>
      <vt:lpstr>32-HRM1</vt:lpstr>
      <vt:lpstr>33-งานยุทธศาสตร์</vt:lpstr>
      <vt:lpstr>34-ตรวจสอบภายใน</vt:lpstr>
      <vt:lpstr>35ประกัน&amp;เวชระเบียน</vt:lpstr>
      <vt:lpstr>36 บริหารการพยาบาล</vt:lpstr>
      <vt:lpstr>37QA</vt:lpstr>
      <vt:lpstr>38HA</vt:lpstr>
      <vt:lpstr>39 คุณภาพ</vt:lpstr>
      <vt:lpstr>40ITnurse</vt:lpstr>
      <vt:lpstr>41ปฏิบัติการพยาบาล</vt:lpstr>
      <vt:lpstr>42วิชาการพยาบาล</vt:lpstr>
      <vt:lpstr>43good practice</vt:lpstr>
      <vt:lpstr>44พึงพอใจPt</vt:lpstr>
      <vt:lpstr>45พึงพอใจจนท</vt:lpstr>
      <vt:lpstr>46-สป</vt:lpstr>
      <vt:lpstr>project</vt:lpstr>
      <vt:lpstr>'10-CKD'!Print_Titles</vt:lpstr>
      <vt:lpstr>'11-EMS'!Print_Titles</vt:lpstr>
      <vt:lpstr>'12-STMI'!Print_Titles</vt:lpstr>
      <vt:lpstr>'13-STROK'!Print_Titles</vt:lpstr>
      <vt:lpstr>'14- สุขภาพจิต'!Print_Titles</vt:lpstr>
      <vt:lpstr>'15-ยาเสพติด'!Print_Titles</vt:lpstr>
      <vt:lpstr>'16-กายภาพ&amp;ผู้พิการ'!Print_Titles</vt:lpstr>
      <vt:lpstr>'17-PCU HHC'!Print_Titles</vt:lpstr>
      <vt:lpstr>'18-CD SRRT '!Print_Titles</vt:lpstr>
      <vt:lpstr>'19-DHF'!Print_Titles</vt:lpstr>
      <vt:lpstr>'1-MCHแก้ไข'!Print_Titles</vt:lpstr>
      <vt:lpstr>'21-AIDS'!Print_Titles</vt:lpstr>
      <vt:lpstr>'22-EPI'!Print_Titles</vt:lpstr>
      <vt:lpstr>'23-คบส'!Print_Titles</vt:lpstr>
      <vt:lpstr>'24- สสม'!Print_Titles</vt:lpstr>
      <vt:lpstr>'25-สวล&amp;อาชีว'!Print_Titles</vt:lpstr>
      <vt:lpstr>'26เภสัช1'!Print_Titles</vt:lpstr>
      <vt:lpstr>'2-กุมาร(0-5)แก้ไข'!Print_Titles</vt:lpstr>
      <vt:lpstr>'30แผนไทย'!Print_Titles</vt:lpstr>
      <vt:lpstr>'31-UC-nk1'!Print_Titles</vt:lpstr>
      <vt:lpstr>'32-HRM1'!Print_Titles</vt:lpstr>
      <vt:lpstr>'34-ตรวจสอบภายใน'!Print_Titles</vt:lpstr>
      <vt:lpstr>'35ประกัน&amp;เวชระเบียน'!Print_Titles</vt:lpstr>
      <vt:lpstr>'36 บริหารการพยาบาล'!Print_Titles</vt:lpstr>
      <vt:lpstr>'37QA'!Print_Titles</vt:lpstr>
      <vt:lpstr>'38HA'!Print_Titles</vt:lpstr>
      <vt:lpstr>'3-ทันตกรรม'!Print_Titles</vt:lpstr>
      <vt:lpstr>'41ปฏิบัติการพยาบาล'!Print_Titles</vt:lpstr>
      <vt:lpstr>'42วิชาการพยาบาล'!Print_Titles</vt:lpstr>
      <vt:lpstr>'43good practice'!Print_Titles</vt:lpstr>
      <vt:lpstr>'44พึงพอใจPt'!Print_Titles</vt:lpstr>
      <vt:lpstr>'46-สป'!Print_Titles</vt:lpstr>
      <vt:lpstr>'4-วัยเรียน'!Print_Titles</vt:lpstr>
      <vt:lpstr>'5-สูงอายุ-nk1'!Print_Titles</vt:lpstr>
      <vt:lpstr>'6-HTDM'!Print_Titles</vt:lpstr>
      <vt:lpstr>'7-CA'!Print_Titles</vt:lpstr>
      <vt:lpstr>'8-คลินิกตา'!Print_Titles</vt:lpstr>
      <vt:lpstr>'9-COPDAsthma'!Print_Titles</vt:lpstr>
      <vt:lpstr>'KPI รวมNKT'!Print_Titles</vt:lpstr>
      <vt:lpstr>'สรุปแผน&amp;งปม'!Print_Titles</vt:lpstr>
      <vt:lpstr>สารบัญ!Print_Titles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NEWBOYZ</dc:creator>
  <cp:lastModifiedBy>NEWBOYZ</cp:lastModifiedBy>
  <cp:lastPrinted>2014-02-21T06:54:00Z</cp:lastPrinted>
  <dcterms:created xsi:type="dcterms:W3CDTF">2013-10-24T03:25:33Z</dcterms:created>
  <dcterms:modified xsi:type="dcterms:W3CDTF">2014-03-09T08:36:48Z</dcterms:modified>
</cp:coreProperties>
</file>